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3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media/image19.jpg" ContentType="image/png"/>
  <Override PartName="/xl/media/image34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/>
  <mc:AlternateContent xmlns:mc="http://schemas.openxmlformats.org/markup-compatibility/2006">
    <mc:Choice Requires="x15">
      <x15ac:absPath xmlns:x15ac="http://schemas.microsoft.com/office/spreadsheetml/2010/11/ac" url="D:\walaiporn\ปี 2562\ตัวชี้วัด 2562\รายงาน PA-KPI 2562  ไตรมาส 2\"/>
    </mc:Choice>
  </mc:AlternateContent>
  <xr:revisionPtr revIDLastSave="0" documentId="13_ncr:1_{C27F99B3-F8B8-4E71-83FA-B9707944AD3D}" xr6:coauthVersionLast="43" xr6:coauthVersionMax="43" xr10:uidLastSave="{00000000-0000-0000-0000-000000000000}"/>
  <bookViews>
    <workbookView xWindow="-120" yWindow="-120" windowWidth="20730" windowHeight="11160" tabRatio="576" xr2:uid="{00000000-000D-0000-FFFF-FFFF00000000}"/>
  </bookViews>
  <sheets>
    <sheet name="Q2_62" sheetId="14" r:id="rId1"/>
    <sheet name="Gph" sheetId="19" r:id="rId2"/>
    <sheet name="Target" sheetId="16" state="hidden" r:id="rId3"/>
  </sheets>
  <definedNames>
    <definedName name="_xlnm._FilterDatabase" localSheetId="0" hidden="1">Q2_62!$A$3:$M$411</definedName>
    <definedName name="level">#REF!</definedName>
    <definedName name="mthrep">#REF!</definedName>
    <definedName name="namelist">Q2_62!$E$4:$M$4</definedName>
    <definedName name="newdata2560">#REF!</definedName>
    <definedName name="olddata2559">#REF!</definedName>
    <definedName name="_xlnm.Print_Area" localSheetId="1">Gph!$A$1:$Q$1402</definedName>
    <definedName name="_xlnm.Print_Area" localSheetId="0">Q2_62!$A$1:$M$398</definedName>
    <definedName name="_xlnm.Print_Titles" localSheetId="0">Q2_62!$A:$C,Q2_62!$3:$4</definedName>
    <definedName name="prv">#REF!</definedName>
    <definedName name="tar2mth">Target!$A$2:$E$102</definedName>
    <definedName name="target_tbl">Target!$A$1:$E$102</definedName>
    <definedName name="target_vlup">Q2_62!$A$8:$D$398</definedName>
    <definedName name="trimas">Target!$G$1:$H$4</definedName>
    <definedName name="typerep">#REF!</definedName>
  </definedNames>
  <calcPr calcId="18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2" i="14" l="1"/>
  <c r="G262" i="14"/>
  <c r="H262" i="14"/>
  <c r="I262" i="14"/>
  <c r="J262" i="14"/>
  <c r="K262" i="14"/>
  <c r="L262" i="14"/>
  <c r="E112" i="14" l="1"/>
  <c r="M116" i="14"/>
  <c r="E43" i="14"/>
  <c r="E42" i="14"/>
  <c r="G14" i="14" l="1"/>
  <c r="E128" i="14"/>
  <c r="B400" i="14" l="1"/>
  <c r="A1382" i="19" l="1"/>
  <c r="B1382" i="19"/>
  <c r="N1379" i="19" l="1"/>
  <c r="N1326" i="19"/>
  <c r="N1273" i="19"/>
  <c r="N1220" i="19"/>
  <c r="N1167" i="19"/>
  <c r="N1114" i="19"/>
  <c r="N1061" i="19"/>
  <c r="N690" i="19"/>
  <c r="A1355" i="19"/>
  <c r="T1356" i="19" s="1"/>
  <c r="B1355" i="19"/>
  <c r="A1328" i="19"/>
  <c r="T1329" i="19" s="1"/>
  <c r="B1328" i="19"/>
  <c r="E358" i="14"/>
  <c r="E357" i="14"/>
  <c r="E356" i="14"/>
  <c r="A1302" i="19"/>
  <c r="T1303" i="19" s="1"/>
  <c r="B1302" i="19"/>
  <c r="A1303" i="19"/>
  <c r="A1304" i="19"/>
  <c r="T1305" i="19" s="1"/>
  <c r="A1305" i="19"/>
  <c r="T1304" i="19" l="1"/>
  <c r="T1306" i="19"/>
  <c r="I351" i="14"/>
  <c r="B1222" i="19"/>
  <c r="B1249" i="19"/>
  <c r="B1275" i="19"/>
  <c r="A1275" i="19"/>
  <c r="A1276" i="19"/>
  <c r="T1277" i="19" s="1"/>
  <c r="A1249" i="19"/>
  <c r="T1250" i="19" s="1"/>
  <c r="A1250" i="19"/>
  <c r="T1251" i="19" s="1"/>
  <c r="A1251" i="19"/>
  <c r="T1252" i="19" s="1"/>
  <c r="E342" i="14"/>
  <c r="A1222" i="19"/>
  <c r="T1223" i="19" s="1"/>
  <c r="A1223" i="19"/>
  <c r="T1224" i="19" s="1"/>
  <c r="A1224" i="19"/>
  <c r="T1225" i="19" s="1"/>
  <c r="A1196" i="19"/>
  <c r="T1197" i="19" s="1"/>
  <c r="B1196" i="19"/>
  <c r="A1197" i="19"/>
  <c r="T1198" i="19" s="1"/>
  <c r="A1198" i="19"/>
  <c r="T1199" i="19" s="1"/>
  <c r="A1169" i="19"/>
  <c r="T1170" i="19" s="1"/>
  <c r="B1169" i="19"/>
  <c r="E316" i="14"/>
  <c r="A1143" i="19"/>
  <c r="T1144" i="19" s="1"/>
  <c r="B1143" i="19"/>
  <c r="A1144" i="19"/>
  <c r="T1145" i="19" s="1"/>
  <c r="A1145" i="19"/>
  <c r="T1146" i="19" s="1"/>
  <c r="T1276" i="19" l="1"/>
  <c r="A1116" i="19"/>
  <c r="T1117" i="19" s="1"/>
  <c r="B1116" i="19"/>
  <c r="A1090" i="19"/>
  <c r="T1091" i="19" s="1"/>
  <c r="B1090" i="19"/>
  <c r="A1063" i="19"/>
  <c r="T1064" i="19" s="1"/>
  <c r="B1063" i="19"/>
  <c r="A1037" i="19"/>
  <c r="T1037" i="19" s="1"/>
  <c r="A1038" i="19"/>
  <c r="T1038" i="19" s="1"/>
  <c r="A1039" i="19"/>
  <c r="T1039" i="19" s="1"/>
  <c r="A1010" i="19"/>
  <c r="T1010" i="19" s="1"/>
  <c r="A1011" i="19"/>
  <c r="T1011" i="19" s="1"/>
  <c r="A1012" i="19"/>
  <c r="T1012" i="19" s="1"/>
  <c r="E278" i="14"/>
  <c r="E276" i="14"/>
  <c r="E275" i="14"/>
  <c r="E274" i="14"/>
  <c r="E273" i="14"/>
  <c r="A984" i="19"/>
  <c r="T985" i="19" s="1"/>
  <c r="B984" i="19"/>
  <c r="A957" i="19"/>
  <c r="T958" i="19" s="1"/>
  <c r="B957" i="19"/>
  <c r="A932" i="19"/>
  <c r="T933" i="19" s="1"/>
  <c r="A931" i="19"/>
  <c r="B931" i="19"/>
  <c r="A906" i="19"/>
  <c r="T907" i="19" s="1"/>
  <c r="B906" i="19"/>
  <c r="A904" i="19"/>
  <c r="T905" i="19" s="1"/>
  <c r="B904" i="19"/>
  <c r="A878" i="19"/>
  <c r="B878" i="19"/>
  <c r="A851" i="19"/>
  <c r="T851" i="19" s="1"/>
  <c r="B851" i="19"/>
  <c r="A825" i="19"/>
  <c r="T825" i="19" s="1"/>
  <c r="B825" i="19"/>
  <c r="T879" i="19" l="1"/>
  <c r="T932" i="19"/>
  <c r="E234" i="14"/>
  <c r="E233" i="14"/>
  <c r="E232" i="14"/>
  <c r="A798" i="19"/>
  <c r="T798" i="19" s="1"/>
  <c r="B798" i="19"/>
  <c r="A799" i="19"/>
  <c r="A800" i="19"/>
  <c r="A801" i="19"/>
  <c r="A772" i="19"/>
  <c r="T772" i="19" s="1"/>
  <c r="B772" i="19"/>
  <c r="A745" i="19"/>
  <c r="T745" i="19" s="1"/>
  <c r="B745" i="19"/>
  <c r="E216" i="14"/>
  <c r="F216" i="14"/>
  <c r="G216" i="14"/>
  <c r="H216" i="14"/>
  <c r="I216" i="14"/>
  <c r="J216" i="14"/>
  <c r="K216" i="14"/>
  <c r="L216" i="14"/>
  <c r="A719" i="19"/>
  <c r="T719" i="19" s="1"/>
  <c r="B719" i="19"/>
  <c r="A720" i="19"/>
  <c r="A721" i="19"/>
  <c r="T721" i="19" s="1"/>
  <c r="A722" i="19"/>
  <c r="T722" i="19" s="1"/>
  <c r="T801" i="19" l="1"/>
  <c r="T720" i="19"/>
  <c r="T799" i="19"/>
  <c r="B720" i="19"/>
  <c r="T800" i="19"/>
  <c r="A692" i="19"/>
  <c r="A693" i="19"/>
  <c r="A694" i="19"/>
  <c r="T694" i="19" s="1"/>
  <c r="A695" i="19"/>
  <c r="T692" i="19"/>
  <c r="E204" i="14"/>
  <c r="E203" i="14"/>
  <c r="E202" i="14"/>
  <c r="E201" i="14"/>
  <c r="A666" i="19"/>
  <c r="T666" i="19" s="1"/>
  <c r="B666" i="19"/>
  <c r="E194" i="14"/>
  <c r="A639" i="19"/>
  <c r="B639" i="19"/>
  <c r="A640" i="19"/>
  <c r="T640" i="19" s="1"/>
  <c r="A641" i="19"/>
  <c r="T641" i="19" s="1"/>
  <c r="A613" i="19"/>
  <c r="T613" i="19" s="1"/>
  <c r="B613" i="19"/>
  <c r="A586" i="19"/>
  <c r="T586" i="19" s="1"/>
  <c r="B586" i="19"/>
  <c r="A560" i="19"/>
  <c r="T560" i="19" s="1"/>
  <c r="B560" i="19"/>
  <c r="T693" i="19" l="1"/>
  <c r="T695" i="19"/>
  <c r="A533" i="19"/>
  <c r="B533" i="19"/>
  <c r="E172" i="14"/>
  <c r="B507" i="19"/>
  <c r="A507" i="19"/>
  <c r="T508" i="19" s="1"/>
  <c r="M169" i="14"/>
  <c r="A483" i="19"/>
  <c r="B483" i="19"/>
  <c r="T482" i="19"/>
  <c r="T481" i="19"/>
  <c r="T533" i="19" l="1"/>
  <c r="T483" i="19"/>
  <c r="E156" i="14"/>
  <c r="E155" i="14"/>
  <c r="A454" i="19"/>
  <c r="B454" i="19"/>
  <c r="A455" i="19"/>
  <c r="A456" i="19"/>
  <c r="T456" i="19" s="1"/>
  <c r="M145" i="14"/>
  <c r="E137" i="14"/>
  <c r="E136" i="14"/>
  <c r="E135" i="14"/>
  <c r="A427" i="19"/>
  <c r="T427" i="19" s="1"/>
  <c r="A428" i="19"/>
  <c r="A429" i="19"/>
  <c r="T429" i="19" s="1"/>
  <c r="A401" i="19"/>
  <c r="B401" i="19"/>
  <c r="A402" i="19"/>
  <c r="T402" i="19" s="1"/>
  <c r="A403" i="19"/>
  <c r="T403" i="19" s="1"/>
  <c r="A404" i="19"/>
  <c r="T404" i="19" s="1"/>
  <c r="T428" i="19" l="1"/>
  <c r="T455" i="19"/>
  <c r="A374" i="19"/>
  <c r="T374" i="19" s="1"/>
  <c r="B374" i="19"/>
  <c r="A348" i="19"/>
  <c r="B348" i="19"/>
  <c r="K112" i="14"/>
  <c r="E92" i="14"/>
  <c r="A321" i="19"/>
  <c r="B321" i="19"/>
  <c r="A322" i="19"/>
  <c r="T322" i="19" s="1"/>
  <c r="A323" i="19"/>
  <c r="A324" i="19"/>
  <c r="T324" i="19" s="1"/>
  <c r="A325" i="19"/>
  <c r="T325" i="19" s="1"/>
  <c r="E95" i="14"/>
  <c r="T296" i="19"/>
  <c r="A295" i="19"/>
  <c r="T295" i="19" s="1"/>
  <c r="B295" i="19"/>
  <c r="T270" i="19"/>
  <c r="T269" i="19"/>
  <c r="A268" i="19"/>
  <c r="B268" i="19"/>
  <c r="A242" i="19"/>
  <c r="B242" i="19"/>
  <c r="T323" i="19" l="1"/>
  <c r="T348" i="19"/>
  <c r="T242" i="19"/>
  <c r="A215" i="19"/>
  <c r="T215" i="19" s="1"/>
  <c r="B215" i="19"/>
  <c r="A189" i="19" l="1"/>
  <c r="B189" i="19"/>
  <c r="O54" i="19"/>
  <c r="A162" i="19"/>
  <c r="T162" i="19" s="1"/>
  <c r="B162" i="19"/>
  <c r="E44" i="14"/>
  <c r="E38" i="14"/>
  <c r="A136" i="19"/>
  <c r="T136" i="19" s="1"/>
  <c r="B136" i="19"/>
  <c r="T110" i="19"/>
  <c r="T111" i="19"/>
  <c r="F43" i="14"/>
  <c r="G43" i="14"/>
  <c r="H43" i="14"/>
  <c r="I43" i="14"/>
  <c r="J43" i="14"/>
  <c r="K43" i="14"/>
  <c r="L43" i="14"/>
  <c r="F42" i="14"/>
  <c r="G42" i="14"/>
  <c r="H42" i="14"/>
  <c r="I42" i="14"/>
  <c r="J42" i="14"/>
  <c r="K42" i="14"/>
  <c r="L42" i="14"/>
  <c r="E15" i="14"/>
  <c r="A109" i="19"/>
  <c r="B109" i="19"/>
  <c r="E27" i="14"/>
  <c r="E25" i="14" s="1"/>
  <c r="A83" i="19"/>
  <c r="B83" i="19"/>
  <c r="A84" i="19"/>
  <c r="T84" i="19" s="1"/>
  <c r="A85" i="19"/>
  <c r="T85" i="19" s="1"/>
  <c r="A86" i="19"/>
  <c r="T86" i="19" s="1"/>
  <c r="A87" i="19"/>
  <c r="T87" i="19" s="1"/>
  <c r="E16" i="14"/>
  <c r="E14" i="14"/>
  <c r="E13" i="14"/>
  <c r="E12" i="14"/>
  <c r="B56" i="19"/>
  <c r="T58" i="19"/>
  <c r="T57" i="19"/>
  <c r="T33" i="19"/>
  <c r="T32" i="19"/>
  <c r="T31" i="19"/>
  <c r="A56" i="19"/>
  <c r="A30" i="19"/>
  <c r="T189" i="19" l="1"/>
  <c r="L203" i="14"/>
  <c r="L204" i="14"/>
  <c r="L205" i="14"/>
  <c r="L202" i="14"/>
  <c r="K203" i="14"/>
  <c r="K204" i="14"/>
  <c r="K205" i="14"/>
  <c r="K202" i="14"/>
  <c r="J203" i="14"/>
  <c r="J204" i="14"/>
  <c r="J205" i="14"/>
  <c r="J202" i="14"/>
  <c r="I205" i="14"/>
  <c r="I204" i="14"/>
  <c r="I203" i="14"/>
  <c r="I202" i="14"/>
  <c r="H203" i="14"/>
  <c r="H204" i="14"/>
  <c r="H205" i="14"/>
  <c r="H202" i="14"/>
  <c r="G205" i="14"/>
  <c r="G204" i="14"/>
  <c r="G203" i="14"/>
  <c r="G202" i="14"/>
  <c r="F205" i="14"/>
  <c r="F204" i="14"/>
  <c r="F203" i="14"/>
  <c r="F202" i="14"/>
  <c r="E205" i="14"/>
  <c r="M207" i="14"/>
  <c r="M208" i="14"/>
  <c r="M209" i="14"/>
  <c r="M210" i="14"/>
  <c r="M211" i="14"/>
  <c r="M212" i="14"/>
  <c r="D95" i="14"/>
  <c r="B297" i="19" s="1"/>
  <c r="F95" i="14"/>
  <c r="G95" i="14"/>
  <c r="H95" i="14"/>
  <c r="I95" i="14"/>
  <c r="J95" i="14"/>
  <c r="K95" i="14"/>
  <c r="L95" i="14"/>
  <c r="F91" i="14"/>
  <c r="G91" i="14"/>
  <c r="H91" i="14"/>
  <c r="I91" i="14"/>
  <c r="J91" i="14"/>
  <c r="K91" i="14"/>
  <c r="L91" i="14"/>
  <c r="E91" i="14"/>
  <c r="M96" i="14"/>
  <c r="D85" i="14"/>
  <c r="B269" i="19" s="1"/>
  <c r="D329" i="14"/>
  <c r="B1198" i="19" s="1"/>
  <c r="D328" i="14"/>
  <c r="B1197" i="19" s="1"/>
  <c r="D324" i="14"/>
  <c r="B1170" i="19" s="1"/>
  <c r="D316" i="14"/>
  <c r="B1145" i="19" s="1"/>
  <c r="D315" i="14"/>
  <c r="B1144" i="19" s="1"/>
  <c r="D299" i="14"/>
  <c r="B1091" i="19" s="1"/>
  <c r="D294" i="14"/>
  <c r="B1064" i="19" s="1"/>
  <c r="D262" i="14"/>
  <c r="B933" i="19" s="1"/>
  <c r="D261" i="14"/>
  <c r="B932" i="19" s="1"/>
  <c r="D254" i="14"/>
  <c r="B905" i="19" s="1"/>
  <c r="D232" i="14"/>
  <c r="B799" i="19" s="1"/>
  <c r="D217" i="14"/>
  <c r="B723" i="19" s="1"/>
  <c r="D215" i="14"/>
  <c r="B721" i="19" s="1"/>
  <c r="D205" i="14"/>
  <c r="B695" i="19" s="1"/>
  <c r="D204" i="14"/>
  <c r="B694" i="19" s="1"/>
  <c r="D203" i="14"/>
  <c r="B693" i="19" s="1"/>
  <c r="D202" i="14"/>
  <c r="B692" i="19" s="1"/>
  <c r="D201" i="14"/>
  <c r="B667" i="19" s="1"/>
  <c r="D195" i="14"/>
  <c r="B641" i="19" s="1"/>
  <c r="D194" i="14"/>
  <c r="B640" i="19" s="1"/>
  <c r="D190" i="14"/>
  <c r="B614" i="19" s="1"/>
  <c r="D186" i="14"/>
  <c r="B587" i="19" s="1"/>
  <c r="D182" i="14"/>
  <c r="B561" i="19" s="1"/>
  <c r="D178" i="14"/>
  <c r="B534" i="19" s="1"/>
  <c r="D172" i="14"/>
  <c r="B508" i="19" s="1"/>
  <c r="D168" i="14"/>
  <c r="B484" i="19" s="1"/>
  <c r="D164" i="14"/>
  <c r="B482" i="19" s="1"/>
  <c r="D163" i="14"/>
  <c r="B481" i="19" s="1"/>
  <c r="D156" i="14"/>
  <c r="B456" i="19" s="1"/>
  <c r="D155" i="14"/>
  <c r="B455" i="19" s="1"/>
  <c r="D138" i="14"/>
  <c r="B427" i="19" s="1"/>
  <c r="D137" i="14"/>
  <c r="B404" i="19" s="1"/>
  <c r="D136" i="14"/>
  <c r="B403" i="19" s="1"/>
  <c r="D135" i="14"/>
  <c r="B402" i="19" s="1"/>
  <c r="D128" i="14"/>
  <c r="B375" i="19" s="1"/>
  <c r="D124" i="14"/>
  <c r="B349" i="19" s="1"/>
  <c r="D115" i="14"/>
  <c r="B325" i="19" s="1"/>
  <c r="D114" i="14"/>
  <c r="B324" i="19" s="1"/>
  <c r="D113" i="14"/>
  <c r="B323" i="19" s="1"/>
  <c r="D112" i="14"/>
  <c r="B322" i="19" s="1"/>
  <c r="D92" i="14"/>
  <c r="B296" i="19" s="1"/>
  <c r="D86" i="14"/>
  <c r="B270" i="19" s="1"/>
  <c r="D76" i="14"/>
  <c r="B243" i="19" s="1"/>
  <c r="D71" i="14"/>
  <c r="B216" i="19" s="1"/>
  <c r="D66" i="14"/>
  <c r="B190" i="19" s="1"/>
  <c r="D62" i="14"/>
  <c r="B163" i="19" s="1"/>
  <c r="D44" i="14"/>
  <c r="B137" i="19" s="1"/>
  <c r="D39" i="14"/>
  <c r="B111" i="19" s="1"/>
  <c r="D38" i="14"/>
  <c r="B110" i="19" s="1"/>
  <c r="D29" i="14"/>
  <c r="B87" i="19" s="1"/>
  <c r="D28" i="14"/>
  <c r="B86" i="19" s="1"/>
  <c r="D27" i="14"/>
  <c r="B85" i="19" s="1"/>
  <c r="D26" i="14"/>
  <c r="B84" i="19" s="1"/>
  <c r="D25" i="14"/>
  <c r="D16" i="14"/>
  <c r="B58" i="19" s="1"/>
  <c r="D15" i="14"/>
  <c r="B57" i="19" s="1"/>
  <c r="D14" i="14"/>
  <c r="B33" i="19" s="1"/>
  <c r="D13" i="14"/>
  <c r="B32" i="19" s="1"/>
  <c r="D12" i="14"/>
  <c r="B31" i="19" s="1"/>
  <c r="D8" i="14"/>
  <c r="E343" i="14" l="1"/>
  <c r="L343" i="14"/>
  <c r="K343" i="14"/>
  <c r="J343" i="14"/>
  <c r="I343" i="14"/>
  <c r="H343" i="14"/>
  <c r="G343" i="14"/>
  <c r="F343" i="14"/>
  <c r="L342" i="14"/>
  <c r="K342" i="14"/>
  <c r="J342" i="14"/>
  <c r="I342" i="14"/>
  <c r="H342" i="14"/>
  <c r="G342" i="14"/>
  <c r="F342" i="14"/>
  <c r="F356" i="14" l="1"/>
  <c r="G356" i="14"/>
  <c r="H356" i="14"/>
  <c r="I356" i="14"/>
  <c r="J356" i="14"/>
  <c r="K356" i="14"/>
  <c r="L356" i="14"/>
  <c r="B30" i="19" l="1"/>
  <c r="A3" i="19"/>
  <c r="T4" i="19" s="1"/>
  <c r="B3" i="19"/>
  <c r="F357" i="14" l="1"/>
  <c r="G357" i="14"/>
  <c r="H357" i="14"/>
  <c r="I357" i="14"/>
  <c r="J357" i="14"/>
  <c r="K357" i="14"/>
  <c r="L357" i="14"/>
  <c r="F358" i="14"/>
  <c r="G358" i="14"/>
  <c r="H358" i="14"/>
  <c r="I358" i="14"/>
  <c r="J358" i="14"/>
  <c r="K358" i="14"/>
  <c r="L358" i="14"/>
  <c r="M370" i="14"/>
  <c r="M369" i="14"/>
  <c r="M368" i="14"/>
  <c r="M367" i="14"/>
  <c r="M366" i="14"/>
  <c r="M365" i="14"/>
  <c r="M364" i="14"/>
  <c r="M363" i="14"/>
  <c r="M362" i="14"/>
  <c r="M361" i="14"/>
  <c r="M360" i="14"/>
  <c r="M359" i="14"/>
  <c r="M340" i="14"/>
  <c r="M339" i="14"/>
  <c r="K336" i="14"/>
  <c r="J336" i="14"/>
  <c r="I336" i="14"/>
  <c r="H336" i="14"/>
  <c r="G336" i="14"/>
  <c r="F336" i="14"/>
  <c r="E336" i="14"/>
  <c r="L335" i="14"/>
  <c r="K335" i="14"/>
  <c r="J335" i="14"/>
  <c r="I335" i="14"/>
  <c r="H335" i="14"/>
  <c r="G335" i="14"/>
  <c r="F335" i="14"/>
  <c r="E335" i="14"/>
  <c r="E329" i="14"/>
  <c r="M321" i="14"/>
  <c r="M320" i="14"/>
  <c r="M319" i="14"/>
  <c r="M318" i="14"/>
  <c r="M313" i="14"/>
  <c r="M310" i="14"/>
  <c r="M305" i="14"/>
  <c r="F304" i="14"/>
  <c r="E277" i="14"/>
  <c r="E279" i="14"/>
  <c r="E261" i="14"/>
  <c r="F246" i="14"/>
  <c r="G227" i="14"/>
  <c r="H227" i="14"/>
  <c r="I227" i="14"/>
  <c r="J227" i="14"/>
  <c r="K227" i="14"/>
  <c r="L227" i="14"/>
  <c r="M222" i="14"/>
  <c r="M221" i="14"/>
  <c r="M220" i="14"/>
  <c r="M219" i="14"/>
  <c r="F215" i="14"/>
  <c r="G215" i="14"/>
  <c r="H215" i="14"/>
  <c r="I215" i="14"/>
  <c r="J215" i="14"/>
  <c r="K215" i="14"/>
  <c r="L215" i="14"/>
  <c r="F217" i="14"/>
  <c r="G217" i="14"/>
  <c r="H217" i="14"/>
  <c r="I217" i="14"/>
  <c r="J217" i="14"/>
  <c r="K217" i="14"/>
  <c r="L217" i="14"/>
  <c r="E217" i="14"/>
  <c r="E215" i="14"/>
  <c r="M217" i="14" l="1"/>
  <c r="M216" i="14"/>
  <c r="M358" i="14"/>
  <c r="M357" i="14"/>
  <c r="M336" i="14"/>
  <c r="M356" i="14"/>
  <c r="M213" i="14" l="1"/>
  <c r="M206" i="14"/>
  <c r="F201" i="14"/>
  <c r="G201" i="14"/>
  <c r="H201" i="14"/>
  <c r="I201" i="14"/>
  <c r="J201" i="14"/>
  <c r="K201" i="14"/>
  <c r="L201" i="14"/>
  <c r="E163" i="14"/>
  <c r="E140" i="14"/>
  <c r="E139" i="14"/>
  <c r="M201" i="14" l="1"/>
  <c r="M202" i="14"/>
  <c r="M205" i="14"/>
  <c r="M204" i="14"/>
  <c r="M203" i="14"/>
  <c r="M131" i="14"/>
  <c r="F86" i="14"/>
  <c r="G86" i="14"/>
  <c r="H86" i="14"/>
  <c r="I86" i="14"/>
  <c r="J86" i="14"/>
  <c r="K86" i="14"/>
  <c r="L86" i="14"/>
  <c r="E86" i="14"/>
  <c r="F115" i="14"/>
  <c r="G115" i="14"/>
  <c r="H115" i="14"/>
  <c r="I115" i="14"/>
  <c r="J115" i="14"/>
  <c r="K115" i="14"/>
  <c r="L115" i="14"/>
  <c r="E115" i="14"/>
  <c r="F112" i="14"/>
  <c r="G112" i="14"/>
  <c r="H112" i="14"/>
  <c r="I112" i="14"/>
  <c r="J112" i="14"/>
  <c r="L112" i="14"/>
  <c r="F113" i="14"/>
  <c r="G113" i="14"/>
  <c r="H113" i="14"/>
  <c r="I113" i="14"/>
  <c r="J113" i="14"/>
  <c r="K113" i="14"/>
  <c r="L113" i="14"/>
  <c r="F114" i="14"/>
  <c r="G114" i="14"/>
  <c r="H114" i="14"/>
  <c r="I114" i="14"/>
  <c r="J114" i="14"/>
  <c r="K114" i="14"/>
  <c r="L114" i="14"/>
  <c r="E94" i="14"/>
  <c r="E93" i="14"/>
  <c r="F85" i="14"/>
  <c r="G85" i="14"/>
  <c r="H85" i="14"/>
  <c r="I85" i="14"/>
  <c r="J85" i="14"/>
  <c r="K85" i="14"/>
  <c r="L85" i="14"/>
  <c r="M78" i="14"/>
  <c r="F77" i="14"/>
  <c r="G77" i="14"/>
  <c r="G76" i="14" s="1"/>
  <c r="H77" i="14"/>
  <c r="H76" i="14" s="1"/>
  <c r="I77" i="14"/>
  <c r="I76" i="14" s="1"/>
  <c r="J77" i="14"/>
  <c r="J76" i="14" s="1"/>
  <c r="K77" i="14"/>
  <c r="K76" i="14" s="1"/>
  <c r="L77" i="14"/>
  <c r="L76" i="14" s="1"/>
  <c r="E77" i="14"/>
  <c r="E76" i="14" s="1"/>
  <c r="F76" i="14"/>
  <c r="E26" i="14"/>
  <c r="F29" i="14"/>
  <c r="G29" i="14"/>
  <c r="H29" i="14"/>
  <c r="I29" i="14"/>
  <c r="J29" i="14"/>
  <c r="K29" i="14"/>
  <c r="L29" i="14"/>
  <c r="E29" i="14"/>
  <c r="F28" i="14"/>
  <c r="G28" i="14"/>
  <c r="H28" i="14"/>
  <c r="I28" i="14"/>
  <c r="J28" i="14"/>
  <c r="K28" i="14"/>
  <c r="L28" i="14"/>
  <c r="E28" i="14"/>
  <c r="M17" i="14"/>
  <c r="M10" i="14"/>
  <c r="M9" i="14"/>
  <c r="F8" i="14"/>
  <c r="M76" i="14" l="1"/>
  <c r="L8" i="14"/>
  <c r="L393" i="14"/>
  <c r="L392" i="14" s="1"/>
  <c r="L383" i="14"/>
  <c r="L371" i="14"/>
  <c r="L351" i="14"/>
  <c r="L329" i="14"/>
  <c r="L328" i="14"/>
  <c r="L324" i="14"/>
  <c r="L317" i="14"/>
  <c r="L316" i="14"/>
  <c r="L315" i="14" s="1"/>
  <c r="L299" i="14"/>
  <c r="L294" i="14"/>
  <c r="L279" i="14"/>
  <c r="L278" i="14"/>
  <c r="L277" i="14"/>
  <c r="L276" i="14"/>
  <c r="L275" i="14"/>
  <c r="L274" i="14"/>
  <c r="L273" i="14"/>
  <c r="L268" i="14"/>
  <c r="L261" i="14"/>
  <c r="L257" i="14"/>
  <c r="L254" i="14"/>
  <c r="L250" i="14"/>
  <c r="L246" i="14"/>
  <c r="L242" i="14"/>
  <c r="L234" i="14"/>
  <c r="L233" i="14"/>
  <c r="L232" i="14"/>
  <c r="L224" i="14"/>
  <c r="L195" i="14"/>
  <c r="L194" i="14"/>
  <c r="L190" i="14"/>
  <c r="L186" i="14"/>
  <c r="L182" i="14"/>
  <c r="L178" i="14"/>
  <c r="L172" i="14"/>
  <c r="L168" i="14"/>
  <c r="L164" i="14"/>
  <c r="L163" i="14"/>
  <c r="L156" i="14"/>
  <c r="L155" i="14"/>
  <c r="L140" i="14"/>
  <c r="L139" i="14"/>
  <c r="L138" i="14"/>
  <c r="L137" i="14"/>
  <c r="L136" i="14"/>
  <c r="L135" i="14"/>
  <c r="L128" i="14"/>
  <c r="L124" i="14"/>
  <c r="L94" i="14"/>
  <c r="L93" i="14"/>
  <c r="L92" i="14"/>
  <c r="L71" i="14"/>
  <c r="L66" i="14"/>
  <c r="L62" i="14"/>
  <c r="L51" i="14"/>
  <c r="L50" i="14"/>
  <c r="L49" i="14"/>
  <c r="L48" i="14"/>
  <c r="L47" i="14"/>
  <c r="L46" i="14"/>
  <c r="L44" i="14"/>
  <c r="L45" i="14" s="1"/>
  <c r="L39" i="14"/>
  <c r="L38" i="14"/>
  <c r="L27" i="14"/>
  <c r="L25" i="14" s="1"/>
  <c r="L26" i="14"/>
  <c r="L16" i="14"/>
  <c r="L15" i="14"/>
  <c r="L14" i="14"/>
  <c r="L13" i="14"/>
  <c r="L12" i="14"/>
  <c r="F393" i="14"/>
  <c r="F392" i="14" s="1"/>
  <c r="G393" i="14"/>
  <c r="G392" i="14" s="1"/>
  <c r="H393" i="14"/>
  <c r="H392" i="14" s="1"/>
  <c r="I393" i="14"/>
  <c r="I392" i="14" s="1"/>
  <c r="J393" i="14"/>
  <c r="J392" i="14" s="1"/>
  <c r="K393" i="14"/>
  <c r="K392" i="14" s="1"/>
  <c r="E393" i="14"/>
  <c r="L327" i="14" l="1"/>
  <c r="E392" i="14"/>
  <c r="M392" i="14"/>
  <c r="B401" i="14"/>
  <c r="E383" i="14"/>
  <c r="F371" i="14"/>
  <c r="G371" i="14"/>
  <c r="H371" i="14"/>
  <c r="I371" i="14"/>
  <c r="J371" i="14"/>
  <c r="K371" i="14"/>
  <c r="E371" i="14"/>
  <c r="D358" i="14"/>
  <c r="B1306" i="19" s="1"/>
  <c r="D357" i="14"/>
  <c r="B1305" i="19" s="1"/>
  <c r="D356" i="14"/>
  <c r="F94" i="16"/>
  <c r="F95" i="16"/>
  <c r="F97" i="16"/>
  <c r="F98" i="16"/>
  <c r="F99" i="16"/>
  <c r="F100" i="16"/>
  <c r="E355" i="14" l="1"/>
  <c r="B1304" i="19"/>
  <c r="K355" i="14"/>
  <c r="I355" i="14"/>
  <c r="G355" i="14"/>
  <c r="L355" i="14"/>
  <c r="J355" i="14"/>
  <c r="H355" i="14"/>
  <c r="F355" i="14"/>
  <c r="M355" i="14"/>
  <c r="E351" i="14"/>
  <c r="D371" i="14"/>
  <c r="B1329" i="19" s="1"/>
  <c r="D355" i="14"/>
  <c r="B1303" i="19" s="1"/>
  <c r="D343" i="14" l="1"/>
  <c r="B1251" i="19" s="1"/>
  <c r="D342" i="14"/>
  <c r="D336" i="14"/>
  <c r="B1224" i="19" s="1"/>
  <c r="D335" i="14"/>
  <c r="E328" i="14"/>
  <c r="E327" i="14" s="1"/>
  <c r="K329" i="14"/>
  <c r="J329" i="14"/>
  <c r="I329" i="14"/>
  <c r="H329" i="14"/>
  <c r="G329" i="14"/>
  <c r="F329" i="14"/>
  <c r="K328" i="14"/>
  <c r="J328" i="14"/>
  <c r="I328" i="14"/>
  <c r="H328" i="14"/>
  <c r="G328" i="14"/>
  <c r="F328" i="14"/>
  <c r="F316" i="14"/>
  <c r="G316" i="14"/>
  <c r="H316" i="14"/>
  <c r="H315" i="14" s="1"/>
  <c r="I316" i="14"/>
  <c r="J316" i="14"/>
  <c r="K316" i="14"/>
  <c r="M316" i="14"/>
  <c r="F317" i="14"/>
  <c r="G317" i="14"/>
  <c r="H317" i="14"/>
  <c r="I317" i="14"/>
  <c r="J317" i="14"/>
  <c r="K317" i="14"/>
  <c r="M317" i="14"/>
  <c r="E317" i="14"/>
  <c r="E315" i="14" s="1"/>
  <c r="D317" i="14"/>
  <c r="B1146" i="19" s="1"/>
  <c r="D312" i="14"/>
  <c r="B1223" i="19" l="1"/>
  <c r="L334" i="14"/>
  <c r="F334" i="14"/>
  <c r="G334" i="14"/>
  <c r="E334" i="14"/>
  <c r="K334" i="14"/>
  <c r="I334" i="14"/>
  <c r="H334" i="14"/>
  <c r="J334" i="14"/>
  <c r="K315" i="14"/>
  <c r="G315" i="14"/>
  <c r="B1250" i="19"/>
  <c r="L341" i="14"/>
  <c r="K341" i="14"/>
  <c r="I341" i="14"/>
  <c r="E341" i="14"/>
  <c r="H341" i="14"/>
  <c r="F341" i="14"/>
  <c r="G341" i="14"/>
  <c r="J341" i="14"/>
  <c r="J315" i="14"/>
  <c r="F315" i="14"/>
  <c r="I315" i="14"/>
  <c r="F327" i="14"/>
  <c r="J327" i="14"/>
  <c r="I327" i="14"/>
  <c r="G327" i="14"/>
  <c r="K327" i="14"/>
  <c r="H327" i="14"/>
  <c r="M315" i="14" l="1"/>
  <c r="K299" i="14"/>
  <c r="J299" i="14"/>
  <c r="I299" i="14"/>
  <c r="H299" i="14"/>
  <c r="G299" i="14"/>
  <c r="F299" i="14"/>
  <c r="E299" i="14"/>
  <c r="E294" i="14" l="1"/>
  <c r="F274" i="14"/>
  <c r="G274" i="14"/>
  <c r="H274" i="14"/>
  <c r="I274" i="14"/>
  <c r="J274" i="14"/>
  <c r="K274" i="14"/>
  <c r="F275" i="14"/>
  <c r="G275" i="14"/>
  <c r="H275" i="14"/>
  <c r="I275" i="14"/>
  <c r="J275" i="14"/>
  <c r="K275" i="14"/>
  <c r="F276" i="14"/>
  <c r="G276" i="14"/>
  <c r="H276" i="14"/>
  <c r="I276" i="14"/>
  <c r="J276" i="14"/>
  <c r="K276" i="14"/>
  <c r="F277" i="14"/>
  <c r="G277" i="14"/>
  <c r="H277" i="14"/>
  <c r="I277" i="14"/>
  <c r="J277" i="14"/>
  <c r="K277" i="14"/>
  <c r="F278" i="14"/>
  <c r="G278" i="14"/>
  <c r="H278" i="14"/>
  <c r="I278" i="14"/>
  <c r="J278" i="14"/>
  <c r="K278" i="14"/>
  <c r="F279" i="14"/>
  <c r="G279" i="14"/>
  <c r="H279" i="14"/>
  <c r="I279" i="14"/>
  <c r="J279" i="14"/>
  <c r="K279" i="14"/>
  <c r="D279" i="14"/>
  <c r="B1039" i="19" s="1"/>
  <c r="D278" i="14"/>
  <c r="B1038" i="19" s="1"/>
  <c r="D277" i="14"/>
  <c r="B1037" i="19" s="1"/>
  <c r="D276" i="14"/>
  <c r="B1012" i="19" s="1"/>
  <c r="D275" i="14"/>
  <c r="B1011" i="19" s="1"/>
  <c r="D274" i="14"/>
  <c r="B1010" i="19" s="1"/>
  <c r="D273" i="14"/>
  <c r="B985" i="19" s="1"/>
  <c r="K294" i="14"/>
  <c r="J294" i="14"/>
  <c r="I294" i="14"/>
  <c r="H294" i="14"/>
  <c r="G294" i="14"/>
  <c r="F294" i="14"/>
  <c r="E262" i="14"/>
  <c r="E257" i="14" l="1"/>
  <c r="K257" i="14"/>
  <c r="J257" i="14"/>
  <c r="I257" i="14"/>
  <c r="H257" i="14"/>
  <c r="G257" i="14"/>
  <c r="F257" i="14"/>
  <c r="D257" i="14"/>
  <c r="B907" i="19" s="1"/>
  <c r="D234" i="14"/>
  <c r="B801" i="19" s="1"/>
  <c r="D233" i="14"/>
  <c r="B800" i="19" l="1"/>
  <c r="E231" i="14"/>
  <c r="L231" i="14"/>
  <c r="E227" i="14"/>
  <c r="E224" i="14"/>
  <c r="F194" i="14"/>
  <c r="G194" i="14"/>
  <c r="H194" i="14"/>
  <c r="I194" i="14"/>
  <c r="J194" i="14"/>
  <c r="K194" i="14"/>
  <c r="F195" i="14"/>
  <c r="G195" i="14"/>
  <c r="H195" i="14"/>
  <c r="I195" i="14"/>
  <c r="J195" i="14"/>
  <c r="K195" i="14"/>
  <c r="E195" i="14"/>
  <c r="E190" i="14"/>
  <c r="E186" i="14"/>
  <c r="F182" i="14" l="1"/>
  <c r="G182" i="14"/>
  <c r="H182" i="14"/>
  <c r="I182" i="14"/>
  <c r="J182" i="14"/>
  <c r="K182" i="14"/>
  <c r="E182" i="14"/>
  <c r="E178" i="14"/>
  <c r="F168" i="14"/>
  <c r="G168" i="14"/>
  <c r="H168" i="14"/>
  <c r="I168" i="14"/>
  <c r="J168" i="14"/>
  <c r="K168" i="14"/>
  <c r="E168" i="14"/>
  <c r="F163" i="14"/>
  <c r="G163" i="14"/>
  <c r="H163" i="14"/>
  <c r="I163" i="14"/>
  <c r="J163" i="14"/>
  <c r="K163" i="14"/>
  <c r="F164" i="14"/>
  <c r="G164" i="14"/>
  <c r="H164" i="14"/>
  <c r="I164" i="14"/>
  <c r="J164" i="14"/>
  <c r="K164" i="14"/>
  <c r="E164" i="14"/>
  <c r="F155" i="14"/>
  <c r="G155" i="14"/>
  <c r="H155" i="14"/>
  <c r="I155" i="14"/>
  <c r="J155" i="14"/>
  <c r="K155" i="14"/>
  <c r="F156" i="14"/>
  <c r="G156" i="14"/>
  <c r="H156" i="14"/>
  <c r="I156" i="14"/>
  <c r="J156" i="14"/>
  <c r="K156" i="14"/>
  <c r="F135" i="14"/>
  <c r="G135" i="14"/>
  <c r="H135" i="14"/>
  <c r="I135" i="14"/>
  <c r="J135" i="14"/>
  <c r="K135" i="14"/>
  <c r="F136" i="14"/>
  <c r="G136" i="14"/>
  <c r="H136" i="14"/>
  <c r="I136" i="14"/>
  <c r="J136" i="14"/>
  <c r="K136" i="14"/>
  <c r="F137" i="14"/>
  <c r="G137" i="14"/>
  <c r="H137" i="14"/>
  <c r="I137" i="14"/>
  <c r="J137" i="14"/>
  <c r="K137" i="14"/>
  <c r="F138" i="14"/>
  <c r="G138" i="14"/>
  <c r="H138" i="14"/>
  <c r="I138" i="14"/>
  <c r="J138" i="14"/>
  <c r="K138" i="14"/>
  <c r="F139" i="14"/>
  <c r="G139" i="14"/>
  <c r="H139" i="14"/>
  <c r="I139" i="14"/>
  <c r="J139" i="14"/>
  <c r="K139" i="14"/>
  <c r="F140" i="14"/>
  <c r="G140" i="14"/>
  <c r="H140" i="14"/>
  <c r="I140" i="14"/>
  <c r="J140" i="14"/>
  <c r="K140" i="14"/>
  <c r="E138" i="14"/>
  <c r="D139" i="14"/>
  <c r="B428" i="19" s="1"/>
  <c r="D140" i="14"/>
  <c r="B429" i="19" s="1"/>
  <c r="E124" i="14"/>
  <c r="E39" i="14" l="1"/>
  <c r="E114" i="14" l="1"/>
  <c r="E113" i="14"/>
  <c r="F94" i="14" l="1"/>
  <c r="G94" i="14"/>
  <c r="H94" i="14"/>
  <c r="I94" i="14"/>
  <c r="J94" i="14"/>
  <c r="K94" i="14"/>
  <c r="I93" i="14"/>
  <c r="H93" i="14"/>
  <c r="G93" i="14"/>
  <c r="F93" i="14"/>
  <c r="J93" i="14"/>
  <c r="K93" i="14"/>
  <c r="F92" i="14"/>
  <c r="G92" i="14"/>
  <c r="H92" i="14"/>
  <c r="I92" i="14"/>
  <c r="J92" i="14"/>
  <c r="K92" i="14"/>
  <c r="E85" i="14" l="1"/>
  <c r="E71" i="14" l="1"/>
  <c r="E66" i="14"/>
  <c r="G8" i="14"/>
  <c r="H8" i="14"/>
  <c r="I8" i="14"/>
  <c r="J8" i="14"/>
  <c r="K8" i="14"/>
  <c r="E8" i="14"/>
  <c r="E62" i="14"/>
  <c r="E51" i="14"/>
  <c r="F38" i="14"/>
  <c r="G38" i="14"/>
  <c r="H38" i="14"/>
  <c r="I38" i="14"/>
  <c r="J38" i="14"/>
  <c r="K38" i="14"/>
  <c r="F39" i="14"/>
  <c r="G39" i="14"/>
  <c r="H39" i="14"/>
  <c r="I39" i="14"/>
  <c r="J39" i="14"/>
  <c r="K39" i="14"/>
  <c r="F27" i="14"/>
  <c r="F25" i="14" s="1"/>
  <c r="F9" i="16"/>
  <c r="F10" i="16"/>
  <c r="F11" i="16"/>
  <c r="F12" i="16"/>
  <c r="F3" i="16"/>
  <c r="F4" i="16"/>
  <c r="F5" i="16"/>
  <c r="F6" i="16"/>
  <c r="F7" i="16"/>
  <c r="F8" i="16"/>
  <c r="F13" i="16"/>
  <c r="F14" i="16"/>
  <c r="F15" i="16"/>
  <c r="F16" i="16"/>
  <c r="F17" i="16"/>
  <c r="F18" i="16"/>
  <c r="F19" i="16"/>
  <c r="F20" i="16"/>
  <c r="F21" i="16"/>
  <c r="F22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6" i="16"/>
  <c r="F101" i="16"/>
  <c r="F102" i="16"/>
  <c r="F2" i="16"/>
  <c r="F26" i="14"/>
  <c r="G26" i="14"/>
  <c r="H26" i="14"/>
  <c r="I26" i="14"/>
  <c r="J26" i="14"/>
  <c r="K26" i="14"/>
  <c r="G27" i="14"/>
  <c r="G25" i="14" s="1"/>
  <c r="H27" i="14"/>
  <c r="H25" i="14" s="1"/>
  <c r="I27" i="14"/>
  <c r="I25" i="14" s="1"/>
  <c r="J27" i="14"/>
  <c r="J25" i="14" s="1"/>
  <c r="K27" i="14"/>
  <c r="K25" i="14" s="1"/>
  <c r="F12" i="14"/>
  <c r="G12" i="14"/>
  <c r="H12" i="14"/>
  <c r="I12" i="14"/>
  <c r="J12" i="14"/>
  <c r="K12" i="14"/>
  <c r="F13" i="14"/>
  <c r="G13" i="14"/>
  <c r="H13" i="14"/>
  <c r="I13" i="14"/>
  <c r="J13" i="14"/>
  <c r="K13" i="14"/>
  <c r="F14" i="14"/>
  <c r="H14" i="14"/>
  <c r="I14" i="14"/>
  <c r="J14" i="14"/>
  <c r="K14" i="14"/>
  <c r="F15" i="14"/>
  <c r="G15" i="14"/>
  <c r="H15" i="14"/>
  <c r="I15" i="14"/>
  <c r="J15" i="14"/>
  <c r="K15" i="14"/>
  <c r="F16" i="14"/>
  <c r="G16" i="14"/>
  <c r="H16" i="14"/>
  <c r="I16" i="14"/>
  <c r="J16" i="14"/>
  <c r="K16" i="14"/>
  <c r="E409" i="14" l="1"/>
  <c r="F409" i="14"/>
  <c r="G409" i="14"/>
  <c r="H409" i="14"/>
  <c r="I409" i="14"/>
  <c r="J409" i="14"/>
  <c r="K409" i="14"/>
  <c r="E410" i="14"/>
  <c r="F410" i="14"/>
  <c r="G410" i="14"/>
  <c r="H410" i="14"/>
  <c r="I410" i="14"/>
  <c r="J410" i="14"/>
  <c r="K410" i="14"/>
  <c r="E411" i="14"/>
  <c r="F411" i="14"/>
  <c r="G411" i="14"/>
  <c r="H411" i="14"/>
  <c r="I411" i="14"/>
  <c r="J411" i="14"/>
  <c r="K411" i="14"/>
  <c r="E45" i="14" l="1"/>
  <c r="F44" i="14"/>
  <c r="F45" i="14" s="1"/>
  <c r="G44" i="14"/>
  <c r="G45" i="14" s="1"/>
  <c r="H47" i="14"/>
  <c r="E49" i="14"/>
  <c r="F49" i="14"/>
  <c r="G49" i="14"/>
  <c r="H49" i="14"/>
  <c r="E50" i="14"/>
  <c r="F50" i="14"/>
  <c r="G50" i="14"/>
  <c r="H50" i="14"/>
  <c r="F51" i="14"/>
  <c r="G51" i="14"/>
  <c r="H51" i="14"/>
  <c r="K47" i="14"/>
  <c r="K49" i="14"/>
  <c r="K50" i="14"/>
  <c r="K51" i="14"/>
  <c r="J50" i="14"/>
  <c r="J49" i="14"/>
  <c r="J51" i="14"/>
  <c r="I47" i="14"/>
  <c r="I51" i="14"/>
  <c r="I44" i="14"/>
  <c r="I45" i="14" s="1"/>
  <c r="I49" i="14"/>
  <c r="I50" i="14"/>
  <c r="F62" i="14"/>
  <c r="G62" i="14"/>
  <c r="H62" i="14"/>
  <c r="I62" i="14"/>
  <c r="J62" i="14"/>
  <c r="K62" i="14"/>
  <c r="F66" i="14"/>
  <c r="G66" i="14"/>
  <c r="H66" i="14"/>
  <c r="I66" i="14"/>
  <c r="J66" i="14"/>
  <c r="K66" i="14"/>
  <c r="I71" i="14"/>
  <c r="F71" i="14"/>
  <c r="G71" i="14"/>
  <c r="H71" i="14"/>
  <c r="J71" i="14"/>
  <c r="K71" i="14"/>
  <c r="F124" i="14"/>
  <c r="G124" i="14"/>
  <c r="H124" i="14"/>
  <c r="I124" i="14"/>
  <c r="J124" i="14"/>
  <c r="K124" i="14"/>
  <c r="F172" i="14"/>
  <c r="G172" i="14"/>
  <c r="H172" i="14"/>
  <c r="I172" i="14"/>
  <c r="J172" i="14"/>
  <c r="K172" i="14"/>
  <c r="F178" i="14"/>
  <c r="G178" i="14"/>
  <c r="H178" i="14"/>
  <c r="I178" i="14"/>
  <c r="J178" i="14"/>
  <c r="K178" i="14"/>
  <c r="F186" i="14"/>
  <c r="G186" i="14"/>
  <c r="H186" i="14"/>
  <c r="I186" i="14"/>
  <c r="J186" i="14"/>
  <c r="K186" i="14"/>
  <c r="F190" i="14"/>
  <c r="G190" i="14"/>
  <c r="H190" i="14"/>
  <c r="I190" i="14"/>
  <c r="J190" i="14"/>
  <c r="K190" i="14"/>
  <c r="F224" i="14"/>
  <c r="G224" i="14"/>
  <c r="H224" i="14"/>
  <c r="I224" i="14"/>
  <c r="J224" i="14"/>
  <c r="K224" i="14"/>
  <c r="F227" i="14"/>
  <c r="F232" i="14"/>
  <c r="G232" i="14"/>
  <c r="H232" i="14"/>
  <c r="I232" i="14"/>
  <c r="J232" i="14"/>
  <c r="K232" i="14"/>
  <c r="F233" i="14"/>
  <c r="G233" i="14"/>
  <c r="H233" i="14"/>
  <c r="I233" i="14"/>
  <c r="J233" i="14"/>
  <c r="K233" i="14"/>
  <c r="E242" i="14"/>
  <c r="F242" i="14"/>
  <c r="G242" i="14"/>
  <c r="H242" i="14"/>
  <c r="I242" i="14"/>
  <c r="J242" i="14"/>
  <c r="K242" i="14"/>
  <c r="E246" i="14"/>
  <c r="G246" i="14"/>
  <c r="H246" i="14"/>
  <c r="I246" i="14"/>
  <c r="J246" i="14"/>
  <c r="K246" i="14"/>
  <c r="E250" i="14"/>
  <c r="F250" i="14"/>
  <c r="G250" i="14"/>
  <c r="H250" i="14"/>
  <c r="I250" i="14"/>
  <c r="J250" i="14"/>
  <c r="K250" i="14"/>
  <c r="E254" i="14"/>
  <c r="F254" i="14"/>
  <c r="G254" i="14"/>
  <c r="H254" i="14"/>
  <c r="I254" i="14"/>
  <c r="J254" i="14"/>
  <c r="K254" i="14"/>
  <c r="F261" i="14"/>
  <c r="G261" i="14"/>
  <c r="H261" i="14"/>
  <c r="I261" i="14"/>
  <c r="J261" i="14"/>
  <c r="K261" i="14"/>
  <c r="E268" i="14"/>
  <c r="F268" i="14"/>
  <c r="G268" i="14"/>
  <c r="H268" i="14"/>
  <c r="I268" i="14"/>
  <c r="J268" i="14"/>
  <c r="K268" i="14"/>
  <c r="I273" i="14"/>
  <c r="F273" i="14"/>
  <c r="G273" i="14"/>
  <c r="H273" i="14"/>
  <c r="J273" i="14"/>
  <c r="K273" i="14"/>
  <c r="F128" i="14"/>
  <c r="G128" i="14"/>
  <c r="H128" i="14"/>
  <c r="I128" i="14"/>
  <c r="J128" i="14"/>
  <c r="K128" i="14"/>
  <c r="J324" i="14"/>
  <c r="H324" i="14"/>
  <c r="I324" i="14"/>
  <c r="K324" i="14"/>
  <c r="E324" i="14"/>
  <c r="F324" i="14"/>
  <c r="F351" i="14"/>
  <c r="G351" i="14"/>
  <c r="H351" i="14"/>
  <c r="J351" i="14"/>
  <c r="K351" i="14"/>
  <c r="F383" i="14"/>
  <c r="G383" i="14"/>
  <c r="H383" i="14"/>
  <c r="I383" i="14"/>
  <c r="J383" i="14"/>
  <c r="K383" i="14"/>
  <c r="I234" i="14" l="1"/>
  <c r="I231" i="14" s="1"/>
  <c r="H46" i="14"/>
  <c r="H234" i="14"/>
  <c r="H231" i="14" s="1"/>
  <c r="J47" i="14"/>
  <c r="J44" i="14"/>
  <c r="J45" i="14" s="1"/>
  <c r="J48" i="14"/>
  <c r="J46" i="14"/>
  <c r="K234" i="14"/>
  <c r="K231" i="14" s="1"/>
  <c r="G234" i="14"/>
  <c r="G231" i="14" s="1"/>
  <c r="H48" i="14"/>
  <c r="H44" i="14"/>
  <c r="H45" i="14" s="1"/>
  <c r="J234" i="14"/>
  <c r="J231" i="14" s="1"/>
  <c r="F234" i="14"/>
  <c r="F231" i="14" s="1"/>
  <c r="I46" i="14"/>
  <c r="K48" i="14"/>
  <c r="K46" i="14"/>
  <c r="K44" i="14"/>
  <c r="K45" i="14" s="1"/>
  <c r="G48" i="14"/>
  <c r="G47" i="14"/>
  <c r="G46" i="14"/>
  <c r="F48" i="14"/>
  <c r="F47" i="14"/>
  <c r="F46" i="14"/>
  <c r="I48" i="14"/>
  <c r="E48" i="14"/>
  <c r="E47" i="14"/>
  <c r="E46" i="14"/>
  <c r="E2" i="14" l="1"/>
  <c r="N1008" i="19" l="1"/>
  <c r="N955" i="19"/>
  <c r="N902" i="19"/>
  <c r="N849" i="19"/>
  <c r="N796" i="19"/>
  <c r="N743" i="19"/>
  <c r="N637" i="19"/>
  <c r="N584" i="19"/>
  <c r="N532" i="19"/>
  <c r="N478" i="19"/>
  <c r="N425" i="19"/>
  <c r="N372" i="19"/>
  <c r="N319" i="19"/>
  <c r="N266" i="19"/>
  <c r="N213" i="19"/>
  <c r="N160" i="19"/>
  <c r="N107" i="19"/>
  <c r="N28" i="19"/>
  <c r="G324" i="14" l="1"/>
  <c r="D392" i="14" l="1"/>
  <c r="D383" i="14"/>
  <c r="B1356" i="19" s="1"/>
  <c r="D351" i="14"/>
  <c r="D350" i="14"/>
  <c r="B1276" i="19" s="1"/>
  <c r="D304" i="14"/>
  <c r="B1117" i="19" s="1"/>
  <c r="D268" i="14"/>
  <c r="B958" i="19" s="1"/>
  <c r="D250" i="14"/>
  <c r="B879" i="19" s="1"/>
  <c r="D246" i="14"/>
  <c r="B852" i="19" s="1"/>
  <c r="D242" i="14"/>
  <c r="B826" i="19" s="1"/>
  <c r="D227" i="14"/>
  <c r="B773" i="19" s="1"/>
  <c r="D224" i="14"/>
  <c r="B746" i="19" s="1"/>
  <c r="D216" i="14"/>
  <c r="D309" i="14"/>
  <c r="B4" i="19"/>
  <c r="B722" i="19" l="1"/>
  <c r="E214" i="14"/>
  <c r="J214" i="14"/>
  <c r="I214" i="14"/>
  <c r="I404" i="14" s="1"/>
  <c r="L214" i="14"/>
  <c r="H214" i="14"/>
  <c r="H403" i="14" s="1"/>
  <c r="F214" i="14"/>
  <c r="K214" i="14"/>
  <c r="K403" i="14" s="1"/>
  <c r="G214" i="14"/>
  <c r="G403" i="14" s="1"/>
  <c r="E350" i="14"/>
  <c r="B1277" i="19"/>
  <c r="L350" i="14"/>
  <c r="I350" i="14"/>
  <c r="G350" i="14"/>
  <c r="J350" i="14"/>
  <c r="J403" i="14" s="1"/>
  <c r="F350" i="14"/>
  <c r="F405" i="14" s="1"/>
  <c r="H350" i="14"/>
  <c r="K350" i="14"/>
  <c r="J406" i="14"/>
  <c r="J404" i="14"/>
  <c r="G406" i="14"/>
  <c r="H406" i="14" l="1"/>
  <c r="H405" i="14"/>
  <c r="H407" i="14" s="1"/>
  <c r="G404" i="14"/>
  <c r="K406" i="14"/>
  <c r="K405" i="14"/>
  <c r="I406" i="14"/>
  <c r="F406" i="14"/>
  <c r="K404" i="14"/>
  <c r="K407" i="14" s="1"/>
  <c r="G405" i="14"/>
  <c r="G407" i="14" s="1"/>
  <c r="F403" i="14"/>
  <c r="I403" i="14"/>
  <c r="J405" i="14"/>
  <c r="J407" i="14" s="1"/>
  <c r="I405" i="14"/>
  <c r="F404" i="14"/>
  <c r="M214" i="14"/>
  <c r="L406" i="14"/>
  <c r="L405" i="14"/>
  <c r="L404" i="14"/>
  <c r="L403" i="14"/>
  <c r="F407" i="14" l="1"/>
  <c r="I407" i="14"/>
  <c r="L407" i="14"/>
  <c r="E405" i="14"/>
  <c r="E406" i="14" l="1"/>
  <c r="E404" i="14"/>
  <c r="E403" i="14"/>
  <c r="E407" i="14" l="1"/>
  <c r="M372" i="14"/>
  <c r="M311" i="14"/>
  <c r="M309" i="14" s="1"/>
  <c r="M333" i="14"/>
  <c r="M332" i="14"/>
  <c r="M301" i="14"/>
  <c r="M282" i="14"/>
  <c r="M289" i="14"/>
  <c r="M277" i="14" s="1"/>
  <c r="M288" i="14"/>
  <c r="M295" i="14"/>
  <c r="M287" i="14"/>
  <c r="M296" i="14"/>
  <c r="M294" i="14" s="1"/>
  <c r="M258" i="14"/>
  <c r="M196" i="14"/>
  <c r="M141" i="14"/>
  <c r="M152" i="14"/>
  <c r="M148" i="14"/>
  <c r="M158" i="14"/>
  <c r="M160" i="14"/>
  <c r="M117" i="14"/>
  <c r="M118" i="14"/>
  <c r="M120" i="14"/>
  <c r="M103" i="14"/>
  <c r="M99" i="14"/>
  <c r="M98" i="14"/>
  <c r="M89" i="14"/>
  <c r="M40" i="14"/>
  <c r="M20" i="14"/>
  <c r="M36" i="14"/>
  <c r="M23" i="14"/>
  <c r="M35" i="14"/>
  <c r="M18" i="14"/>
  <c r="M12" i="14" s="1"/>
  <c r="M183" i="14"/>
  <c r="M142" i="14"/>
  <c r="M188" i="14"/>
  <c r="M167" i="14"/>
  <c r="M73" i="14"/>
  <c r="M240" i="14"/>
  <c r="M345" i="14"/>
  <c r="M61" i="14"/>
  <c r="M60" i="14"/>
  <c r="M346" i="14"/>
  <c r="M218" i="14"/>
  <c r="M215" i="14" s="1"/>
  <c r="M129" i="14"/>
  <c r="M269" i="14"/>
  <c r="M125" i="14"/>
  <c r="M226" i="14"/>
  <c r="M385" i="14"/>
  <c r="M256" i="14"/>
  <c r="M126" i="14"/>
  <c r="M124" i="14" s="1"/>
  <c r="M326" i="14"/>
  <c r="M252" i="14"/>
  <c r="M280" i="14"/>
  <c r="M173" i="14"/>
  <c r="M130" i="14"/>
  <c r="M179" i="14"/>
  <c r="M63" i="14"/>
  <c r="M64" i="14"/>
  <c r="M62" i="14" s="1"/>
  <c r="M300" i="14"/>
  <c r="M292" i="14"/>
  <c r="M283" i="14"/>
  <c r="M159" i="14"/>
  <c r="M119" i="14"/>
  <c r="M108" i="14"/>
  <c r="M90" i="14"/>
  <c r="M30" i="14"/>
  <c r="M144" i="14"/>
  <c r="M352" i="14"/>
  <c r="M337" i="14"/>
  <c r="M314" i="14"/>
  <c r="M312" i="14" s="1"/>
  <c r="M293" i="14"/>
  <c r="M285" i="14"/>
  <c r="M284" i="14"/>
  <c r="M265" i="14"/>
  <c r="M197" i="14"/>
  <c r="M170" i="14"/>
  <c r="M168" i="14" s="1"/>
  <c r="M150" i="14"/>
  <c r="M146" i="14"/>
  <c r="M143" i="14"/>
  <c r="M147" i="14"/>
  <c r="M138" i="14" s="1"/>
  <c r="M151" i="14"/>
  <c r="M106" i="14"/>
  <c r="M105" i="14"/>
  <c r="M107" i="14"/>
  <c r="M87" i="14"/>
  <c r="M33" i="14"/>
  <c r="M41" i="14"/>
  <c r="M38" i="14" s="1"/>
  <c r="M19" i="14"/>
  <c r="M34" i="14"/>
  <c r="M165" i="14"/>
  <c r="M237" i="14"/>
  <c r="M55" i="14"/>
  <c r="M353" i="14"/>
  <c r="M57" i="14"/>
  <c r="M236" i="14"/>
  <c r="M239" i="14"/>
  <c r="M344" i="14"/>
  <c r="M384" i="14"/>
  <c r="M255" i="14"/>
  <c r="M264" i="14"/>
  <c r="M174" i="14"/>
  <c r="M263" i="14"/>
  <c r="M68" i="14"/>
  <c r="M8" i="14"/>
  <c r="M286" i="14"/>
  <c r="M291" i="14"/>
  <c r="M198" i="14"/>
  <c r="M157" i="14"/>
  <c r="M24" i="14"/>
  <c r="M22" i="14"/>
  <c r="M184" i="14"/>
  <c r="M52" i="14"/>
  <c r="M373" i="14"/>
  <c r="M371" i="14" s="1"/>
  <c r="M330" i="14"/>
  <c r="M331" i="14"/>
  <c r="M290" i="14"/>
  <c r="M266" i="14"/>
  <c r="M259" i="14"/>
  <c r="M257" i="14" s="1"/>
  <c r="M149" i="14"/>
  <c r="M101" i="14"/>
  <c r="M100" i="14"/>
  <c r="M43" i="14"/>
  <c r="M32" i="14"/>
  <c r="M21" i="14"/>
  <c r="M31" i="14"/>
  <c r="M166" i="14"/>
  <c r="M187" i="14"/>
  <c r="M72" i="14"/>
  <c r="M54" i="14"/>
  <c r="M243" i="14"/>
  <c r="M238" i="14"/>
  <c r="M53" i="14"/>
  <c r="M56" i="14"/>
  <c r="M59" i="14"/>
  <c r="M244" i="14"/>
  <c r="M306" i="14"/>
  <c r="M304" i="14" s="1"/>
  <c r="M247" i="14"/>
  <c r="M199" i="14"/>
  <c r="M270" i="14"/>
  <c r="M268" i="14" s="1"/>
  <c r="M248" i="14"/>
  <c r="M229" i="14"/>
  <c r="M281" i="14"/>
  <c r="M273" i="14" s="1"/>
  <c r="M228" i="14"/>
  <c r="M251" i="14"/>
  <c r="M180" i="14"/>
  <c r="M192" i="14"/>
  <c r="M58" i="14"/>
  <c r="M338" i="14"/>
  <c r="M335" i="14" s="1"/>
  <c r="M104" i="14"/>
  <c r="M88" i="14"/>
  <c r="M42" i="14"/>
  <c r="M235" i="14"/>
  <c r="M191" i="14"/>
  <c r="M225" i="14"/>
  <c r="M347" i="14"/>
  <c r="M67" i="14"/>
  <c r="M325" i="14"/>
  <c r="M227" i="14" l="1"/>
  <c r="M178" i="14"/>
  <c r="M351" i="14"/>
  <c r="M350" i="14" s="1"/>
  <c r="M279" i="14"/>
  <c r="M278" i="14"/>
  <c r="M44" i="14"/>
  <c r="M45" i="14" s="1"/>
  <c r="M383" i="14"/>
  <c r="M27" i="14"/>
  <c r="M25" i="14" s="1"/>
  <c r="M328" i="14"/>
  <c r="M299" i="14"/>
  <c r="M274" i="14"/>
  <c r="M276" i="14"/>
  <c r="M262" i="14"/>
  <c r="M261" i="14"/>
  <c r="M233" i="14"/>
  <c r="M194" i="14"/>
  <c r="M140" i="14"/>
  <c r="M139" i="14"/>
  <c r="M343" i="14"/>
  <c r="M342" i="14"/>
  <c r="M91" i="14"/>
  <c r="M95" i="14"/>
  <c r="M334" i="14"/>
  <c r="M329" i="14"/>
  <c r="M324" i="14"/>
  <c r="M275" i="14"/>
  <c r="M250" i="14"/>
  <c r="M115" i="14"/>
  <c r="M234" i="14"/>
  <c r="M51" i="14"/>
  <c r="M190" i="14"/>
  <c r="M155" i="14"/>
  <c r="M156" i="14"/>
  <c r="M135" i="14"/>
  <c r="M86" i="14"/>
  <c r="M112" i="14"/>
  <c r="M114" i="14"/>
  <c r="M113" i="14"/>
  <c r="M85" i="14"/>
  <c r="M28" i="14"/>
  <c r="M29" i="14"/>
  <c r="M411" i="14"/>
  <c r="M242" i="14"/>
  <c r="M232" i="14"/>
  <c r="M137" i="14"/>
  <c r="M254" i="14"/>
  <c r="M172" i="14"/>
  <c r="M186" i="14"/>
  <c r="M13" i="14"/>
  <c r="M93" i="14"/>
  <c r="M66" i="14"/>
  <c r="M246" i="14"/>
  <c r="M47" i="14"/>
  <c r="M26" i="14"/>
  <c r="M136" i="14"/>
  <c r="M71" i="14"/>
  <c r="M50" i="14"/>
  <c r="M15" i="14"/>
  <c r="M195" i="14"/>
  <c r="M49" i="14"/>
  <c r="M39" i="14"/>
  <c r="M14" i="14"/>
  <c r="M94" i="14"/>
  <c r="M128" i="14"/>
  <c r="M224" i="14"/>
  <c r="M164" i="14"/>
  <c r="M182" i="14"/>
  <c r="M410" i="14"/>
  <c r="M46" i="14"/>
  <c r="M409" i="14"/>
  <c r="M163" i="14"/>
  <c r="M16" i="14"/>
  <c r="M92" i="14"/>
  <c r="M48" i="14"/>
  <c r="M327" i="14" l="1"/>
  <c r="M341" i="14"/>
  <c r="M23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Seksan เศกสันต์</author>
  </authors>
  <commentList>
    <comment ref="D17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ค่าติดลบ จะหมายถึงส่งออกนอกเขต มากกว่าปี 2561</t>
        </r>
      </text>
    </comment>
  </commentList>
</comments>
</file>

<file path=xl/sharedStrings.xml><?xml version="1.0" encoding="utf-8"?>
<sst xmlns="http://schemas.openxmlformats.org/spreadsheetml/2006/main" count="1137" uniqueCount="806">
  <si>
    <t>ที่</t>
  </si>
  <si>
    <t>แผนงานที่ 4 : การบริหารจัดการสิ่งแวดล้อม</t>
  </si>
  <si>
    <t>สุพรรณบุรี</t>
  </si>
  <si>
    <t>ราชบุรี</t>
  </si>
  <si>
    <t>กาญจนบุรี</t>
  </si>
  <si>
    <t>เพชรบุรี</t>
  </si>
  <si>
    <t>สมุทรสาคร</t>
  </si>
  <si>
    <t>สมุทรสงคราม</t>
  </si>
  <si>
    <t>ประจวบคีรีขันธ์</t>
  </si>
  <si>
    <t>ตัว</t>
  </si>
  <si>
    <t>1. โครงการพัฒนาและสร้างเสริมศักยภาพคนไทยกลุ่มสตรีและเด็กปฐมวัย</t>
  </si>
  <si>
    <t>2. โครงการพัฒนาและสร้างเสริมศักยภาพคนไทยกลุ่มวัยเรียนและวัยรุ่น</t>
  </si>
  <si>
    <t>2. โครงการควบคุมโรคติดต่อ</t>
  </si>
  <si>
    <t xml:space="preserve">แผนงานที่ 1 : การพัฒนาคุณภาพชีวิตคนไทยทุกกลุ่มวัย (ด้านสุขภาพ) </t>
  </si>
  <si>
    <t>แผนงานที่ 2 : การพัฒนาคุณภาพชีวิตระดับอำเภอ</t>
  </si>
  <si>
    <t>1. โครงการการพัฒนาคุณภาพชีวิตระดับอำเภอ (พชอ.)</t>
  </si>
  <si>
    <t xml:space="preserve">แผนงานที่ 3 : การป้องกันควบคุมโรคและลดปัจจัยเสี่ยงด้านสุขภาพ </t>
  </si>
  <si>
    <t>1. โครงการพัฒนาระบบการตอบโต้ภาวะฉุกเฉินและภัยสุขภาพ</t>
  </si>
  <si>
    <t>1.โครงการบริหารจัดการสิ่งแวดล้อม</t>
  </si>
  <si>
    <t xml:space="preserve">แผนงานที่ 5 : การพัฒนาระบบการแพทย์ปฐมภูมิ (Primary Care Cluster) </t>
  </si>
  <si>
    <t>1. โครงการพัฒนาระบบการแพทย์ปฐมภูมิ</t>
  </si>
  <si>
    <t xml:space="preserve">แผนงานที่ 6 : การพัฒนาระบบบริการสุขภาพ (Service Plan) </t>
  </si>
  <si>
    <t>1. โครงการพัฒนาระบบบริการสุขภาพ สาขาโรคไม่ติดต่อเรื้อรัง</t>
  </si>
  <si>
    <t>1) ร้อยละของผู้ป่วย CKD ที่มีอัตราการลดลงของ eGFR&lt;4 ml/min/1.73m2/yr</t>
  </si>
  <si>
    <t>1) ร้อยละผู้ป่วยต้อกระจกชนิดบอด (Blinding Cataract) ได้รับการผ่าตัดภายใน 30 วัน</t>
  </si>
  <si>
    <t>1) ร้อยละของผู้ป่วยที่เข้ารับการผ่าตัดแบบ One Day Surgery</t>
  </si>
  <si>
    <t>1) ร้อยละของครอบครัวที่มีศักยภาพในการดูแลสุขภาพตนเองได้ตามเกณฑ์ที่กำหนด</t>
  </si>
  <si>
    <t>1) ร้อยละของหน่วยบริการที่ประสบภาวะวิกฤติทางการเงิน</t>
  </si>
  <si>
    <t>1) ร้อยละของกฎหมายที่ควรปรับปรุงได้รับการแก้ไขและมีการบังคับใช้</t>
  </si>
  <si>
    <t>B = จำนวนจังหวัดทั้งหมด</t>
  </si>
  <si>
    <t>A = จำนวนผู้ป่วยทั้งหมดที่ได้รับการผ่าตัดแบบ One Day Surgery</t>
  </si>
  <si>
    <t>B = จำนวนผู้เจ็บป่วยวิกฤตฉุกเฉินทั้งหมด</t>
  </si>
  <si>
    <t>B = จำนวนเด็กนักเรียนไทยที่เป็นกลุ่มตัวอย่างในปีที่สำรวจ</t>
  </si>
  <si>
    <t>ประเทศ</t>
  </si>
  <si>
    <t>B = จำนวนตำบลทั้งหมด</t>
  </si>
  <si>
    <t>A = จำนวนตำบลที่มีระบบ Long Term Care ในชุมชนผ่านเกณฑ์</t>
  </si>
  <si>
    <t>Tri1</t>
  </si>
  <si>
    <t>Tri2</t>
  </si>
  <si>
    <t>Tri3</t>
  </si>
  <si>
    <t>Tri4</t>
  </si>
  <si>
    <t>target</t>
  </si>
  <si>
    <t>eof</t>
  </si>
  <si>
    <t>3 เดือน มีการดำเนินงานขั้นตอนที่ 1</t>
  </si>
  <si>
    <t>6 เดือน มีการดำเนินงานขั้นตอนที่ 2, 3</t>
  </si>
  <si>
    <t>9 เดือน มีการดำเนินงานขั้นตอนที่ 4</t>
  </si>
  <si>
    <t>12 เดือน มีการดำเนินงานขั้นตอนที่ 5</t>
  </si>
  <si>
    <t>B = จำนวนประชากรกลางปี</t>
  </si>
  <si>
    <t>B = จำนวนทารกแรกเกิดมีชีพ</t>
  </si>
  <si>
    <t>B = จำนวนผู้ป่วยโรคซึมเศร้าคาดประมาณจากความชุกที่ได้จากการสำรวจ</t>
  </si>
  <si>
    <t>B(S) = จำนวนผู้ป่วยที่ได้รับการผ่าตัดเพื่อรักษามะเร็งทั้งหมดในปีที่รายงาน</t>
  </si>
  <si>
    <t>B(C) = จำนวนผู้ป่วยที่ได้รับเคมีบำบัดเพื่อรักษามะเร็งทั้งหมดในปีที่รายงาน</t>
  </si>
  <si>
    <t>B(R) = จำนวนผู้ป่วยที่ได้รับรังสีรักษาเพื่อรักษามะเร็งทั้งหมดในปีที่รายงาน</t>
  </si>
  <si>
    <t>B = จำนวนประชากรกลางปีในช่วงเวลาเดียวกัน</t>
  </si>
  <si>
    <t>A = จำนวนผู้ป่วยต้อกระจกชนิดบอด (Blinding Cataract) ที่ได้รับการผ่าตัด ภายใน 30 วัน</t>
  </si>
  <si>
    <t>B = จำนวนผู้ป่วยต้อกระจกชนิดบอด (Blinding Cataract) ที่ได้รับการวินิจฉัย</t>
  </si>
  <si>
    <t>A = จำนวนผู้บริจาคอวัยวะจากผู้ป่วยสมองตาย (actual donor)</t>
  </si>
  <si>
    <t>A = จำนวนครอบครัวที่มีศักยภาพในการดูแลสุขภาพตนเองได้ตามเกณฑ์ที่กำหนด</t>
  </si>
  <si>
    <t>B = จำนวนครอบครัวเป้าหมาย</t>
  </si>
  <si>
    <t>B = จำนวนหน่วยงานทั้งหมดที่ได้รับการประเมิน ITA</t>
  </si>
  <si>
    <t>B = จำนวนข้อมูลการตายทั้งหมด</t>
  </si>
  <si>
    <t>*</t>
  </si>
  <si>
    <t>A = จำนวนครั้งของผู้ป่วยฉุกเฉินวิกฤตที่มาโดยระบบการแพทย์ฉุกเฉิน (EMS)</t>
  </si>
  <si>
    <t>B = จำนวนการเกิดมีชีพทั้งหมดในช่วงเวลาเดียวกัน</t>
  </si>
  <si>
    <t>A1 = จำนวนเด็กอายุ 6-14 ปี สูงดีสมส่วน</t>
  </si>
  <si>
    <t>A2 = จำนวนเด็กอายุ 6-14 ปี ที่มีภาวะผอม</t>
  </si>
  <si>
    <t>A3 = จำนวนเด็กอายุ 6-14 ปี ที่มีภาวะเริ่มอ้วนและอ้วน</t>
  </si>
  <si>
    <t>A4 = จำนวนเด็กอายุ 6-14 ปี ที่มีภาวะเตี้ย</t>
  </si>
  <si>
    <t>A6 = ผลรวมของส่วนสูงของประชากรหญิงอายุ 12 ปี ที่ได้รับการวัดส่วนสูง</t>
  </si>
  <si>
    <t>1. ร้อยละเด็กอายุ 6-14 ปี สูงดีสมส่วน = (A1/B1) x 100</t>
  </si>
  <si>
    <t>2. ร้อยละเด็กอายุ 6-14 ปี มีภาวะผอม = (A2/B1) x 100</t>
  </si>
  <si>
    <t>3. ร้อยละเด็กอายุ 6-14 ปี มีภาวะเริ่มอ้วนและอ้วน = (A3/B1) x 100</t>
  </si>
  <si>
    <t>4. ร้อยละเด็กอายุ 6-14 ปี มีภาวะเตี้ย = (A4/B1) x 100</t>
  </si>
  <si>
    <t>5. ความครอบคลุม = (B1/B2) x 100</t>
  </si>
  <si>
    <t>6. ส่วนสูงเฉลี่ยชายที่อายุ 12 ปี = (A5/B3)</t>
  </si>
  <si>
    <t>7. ส่วนสูงเฉลี่ยหญิงที่อายุ 12 ปี = (A6/B4)</t>
  </si>
  <si>
    <t>PA</t>
  </si>
  <si>
    <t>KPI</t>
  </si>
  <si>
    <t>A = จำนวนหน่วยบริการสังกัด สป.สธ. ที่ประสบภาวะวิกฤติ ทางการเงินระดับ 7</t>
  </si>
  <si>
    <t xml:space="preserve">B = จำนวนหน่วยบริการสังกัด สป.สธ. ทั้งหมด (หน่วยบริการที่จัดส่งรายงานงบทดลอง)  </t>
  </si>
  <si>
    <t>1) ร้อยละของหน่วยงานในสังกัด กสธ. ผ่านเกณฑ์การประเมิน ITA</t>
  </si>
  <si>
    <t>A = จำนวนผู้ป่วยโรคไตเรื้อรัง Stage 3-4 ตอนเริ่มประเมิน สัญชาติไทยที่มารับบริการที่ รพ. ได้รับการตรวจ creatinine และ มีผล eGFR ≥ 2 ค่า และมีค่าเฉลี่ยการ เปลี่ยนแปลง &lt; 4</t>
  </si>
  <si>
    <t>B = จำนวนผู้ป่วยโรคไตเรื้อรัง Stage 3-4 ตอนเริ่มประเมิน สัญชาติไทยที่มารับบริการที่ รพ. ได้รับการตรวจ creatinine และ มีผล eGFR ≥ 2 ค่า</t>
  </si>
  <si>
    <t xml:space="preserve">1) อัตราส่วนของจำนวนผู้ยินยอมบริจาคอวัยวะจากผู้ป่วยสมองตาย ต่อ จำนวนผู้ป่วยเสียชีวิตใน รพ. </t>
  </si>
  <si>
    <t xml:space="preserve">C = จำนวน รพ. ชุมชนในสังกัด สป.สธ. ที่มีผลการ รับรองขั้น 3 + Reaccredit </t>
  </si>
  <si>
    <t>เกณฑ์</t>
  </si>
  <si>
    <t>1) ร้อยละของผลิตภัณฑ์สุขภาพที่ได้รับการตรวจสอบ ได้มาตรฐานตามเกณฑ์ที่กำหนด</t>
  </si>
  <si>
    <t>C = จำนวน สสจ. ที่ดำเนินการผ่านเกณฑ์ที่กำหนด</t>
  </si>
  <si>
    <t>D = จำนวน สสจ. ทั้งหมด</t>
  </si>
  <si>
    <t>E = จำนวน สสอ. ที่ดำเนินการผ่านเกณฑ์ที่กำหนด</t>
  </si>
  <si>
    <t>F = จำนวน สสอ. ทั้งหมด</t>
  </si>
  <si>
    <t xml:space="preserve">แผนงานที่ 7 : การพัฒนาระบบบริการการแพทย์ฉุกเฉินครบวงจรและระบบการส่งต่อ </t>
  </si>
  <si>
    <t>*1.โครงการพัฒนาการท่องเที่ยวเชิงสุขภาพและการแพทย์</t>
  </si>
  <si>
    <t>*1. โครงการพัฒนาระบบบริการการแพทย์ฉุกเฉินครบวงจรและระบบการส่งต่อ</t>
  </si>
  <si>
    <t xml:space="preserve">แผนงานที่ 8 : การพัฒนาตามโครงการเฉลิมกระเกียรติและพื้นที่เฉพาะ </t>
  </si>
  <si>
    <t xml:space="preserve">แผนงานที่ 9 : อุตสาหกรรมทางการแพทย์  </t>
  </si>
  <si>
    <t>1. โครงการผลิตและพัฒนากำลังคนด้านสุขภาพสู่ความเป็นมืออาชีพ</t>
  </si>
  <si>
    <t>1.โครงการประเมินคุณธรรม ความโปร่งใส และบริหารความเสี่ยง</t>
  </si>
  <si>
    <t xml:space="preserve">แผนงานที่ 12 : การพัฒนาระบบข้อมูลสารสนเทศด้านสุขภาพ </t>
  </si>
  <si>
    <t>1. โครงการพัฒนาระบบข้อมูลข่าวสารเทคโนโลยีสุขภาพแห่งชาติ (NHIS)</t>
  </si>
  <si>
    <t xml:space="preserve">แผนงานที่ 13 : การบริหารจัดการด้านการเงินการคลังสุขภาพ </t>
  </si>
  <si>
    <t>1. โครงการลดความเหลื่อมล้ำของ 3 กองทุน</t>
  </si>
  <si>
    <t>แผนงานที่ 14 : การพัฒนางานวิจัย และนวัตกรรมด้านสุขภาพ</t>
  </si>
  <si>
    <t xml:space="preserve">1. โครงการพัฒนางานวิจัย/นวัตกรรม ผลิตภัณฑ์สุขภาพและเทคโนโลยีทางการแพทย์ </t>
  </si>
  <si>
    <t>แผนงานที่ 15 : การปรับโครงสร้างและการพัฒนากฎหมายด้านสุขภาพ</t>
  </si>
  <si>
    <t>1. โครงการปรับโครงสร้างและพัฒนากฎหมายด้านสุขภาพ</t>
  </si>
  <si>
    <t>นครปฐม</t>
  </si>
  <si>
    <t>(คลิกเลือก) ผลงานไตรมาสที่</t>
  </si>
  <si>
    <t>คน</t>
  </si>
  <si>
    <t>A = จำนวน รพศ./รพท. รพ.กรมการแพทย์ กรม คร./กรม จ. ที่มีผลการรับรองขั้น 3+Reaccredit</t>
  </si>
  <si>
    <t>D = รพ. ชุมชนในสังกัด สป.สธ. ทั้งหมด</t>
  </si>
  <si>
    <t>B = จำนวน รพศ./รพท. รพ.กรมการแพทย์ กรม คร./กรม จ. ทั้งหมด</t>
  </si>
  <si>
    <t>1.ร้อยละของผู้ป่วยที่ได้รับการรักษาด้วยการผ่าตัดภายในระยะเวลา 4 สัปดาห์ (A(s)/ B(s)) X100</t>
  </si>
  <si>
    <t>2.ร้อยละของผู้ป่วยที่ได้รับการรักษาด้วยเคมีบำบัดภายในระยะเวลา 6 สัปดาห์ (A(c)/ B(c)) X100</t>
  </si>
  <si>
    <t>3.ร้อยละของผู้ป่วยที่ได้รับการรักษาด้วยรังสีรักษาภายในระยะเวลา 6 สัปดาห์ (A(R)/ B(R)) X100</t>
  </si>
  <si>
    <t>เขต 5</t>
  </si>
  <si>
    <t>A = จำนวนมารดาตายระหว่างการตั้งครรภ์ การคลอด หลังคลอด 42 วัน 
      หลังคลอดทุกสาเหตุยกเว้นอุบัติเหตุในช่วงเวลาที่กำหนด</t>
  </si>
  <si>
    <t>A = จำนวนผู้เจ็บป่วยวิกฤตฉุกเฉินที่เสียชีวิตภายใน 24 ชั่วโมง (อัตราร้อยละ)</t>
  </si>
  <si>
    <t>ตรก</t>
  </si>
  <si>
    <t>n/a</t>
  </si>
  <si>
    <t>พื้นฐาน</t>
  </si>
  <si>
    <t>NA</t>
  </si>
  <si>
    <t>กจ</t>
  </si>
  <si>
    <t>นฐ</t>
  </si>
  <si>
    <t>รบ</t>
  </si>
  <si>
    <t>สพ</t>
  </si>
  <si>
    <t>ปข</t>
  </si>
  <si>
    <t>พบ</t>
  </si>
  <si>
    <t>สส</t>
  </si>
  <si>
    <t>สค</t>
  </si>
  <si>
    <t>na</t>
  </si>
  <si>
    <t>มข</t>
  </si>
  <si>
    <t>แก้ข้อมูลสูตรในรับค่าด้วย</t>
  </si>
  <si>
    <t>ระดับดีมาก</t>
  </si>
  <si>
    <t>นครปฐม / ราชบุรี</t>
  </si>
  <si>
    <t>ข้อมูลการตาย</t>
  </si>
  <si>
    <t>ดี</t>
  </si>
  <si>
    <t>ดีมาก</t>
  </si>
  <si>
    <t>ไตรมาส 4 รับ 36 เป็น 26</t>
  </si>
  <si>
    <t>รายงานผลการดำเนินงานตาม PA/KPI กระทรวงสาธารณสุข ประจำปีงบประมาณ 2562</t>
  </si>
  <si>
    <t xml:space="preserve">  1. ยุทธศาสตร์ด้านส่งเสริมสุขภาพ ป้องกันโรค และคุ้มครองผู้บริโภคเป็นเลิศ (PP&amp;P Excellence)</t>
  </si>
  <si>
    <t>ผลการดำเนินงาน เดือนมกราคม 2562 - มีนาคม 2562 : ผลงานสะสม 6 เดือน</t>
  </si>
  <si>
    <t>ผลการดำเนินงาน เดือนเมษายน 2562 - มิถุนายน 2562 : ผลงานสะสม 9 เดือน</t>
  </si>
  <si>
    <t>ผลการดำเนินงาน เดือนกรกฎาคม 2562 - กันยายน 2562 : ผลงานสะสม 12 เดือน</t>
  </si>
  <si>
    <t>ผลการดำเนินงาน เดือนตุลาคม 2561 - ธันวาคม 2561 : ผลงานสะสม 3 เดือน</t>
  </si>
  <si>
    <t>ยุทธศาสตร์ / แผนงาน-โครงการ</t>
  </si>
  <si>
    <t>*2) ระดับความสำเร็จของพัฒนาการเด็กตามเกณฑ์มาตรฐาน</t>
  </si>
  <si>
    <t>*1) อัตราส่วนการตายมารดาไทย (&lt;17:100,000)</t>
  </si>
  <si>
    <t xml:space="preserve">2.1 ร้อยละ 90 ของเด็กอายุ 0-5 ปี ได้รับการคัดกรองพัฒนาการ </t>
  </si>
  <si>
    <t>2.2 ร้อยละ 20 ของเด็กอายุ 0-5 ปี ที่ได้รับการคัดกรองพัฒนาการ พบสงสัยล่าช้า</t>
  </si>
  <si>
    <t>2.3 ร้อยละ 90 ของเด็กอายุ 0-5 ปี ที่มีพัฒนาการสงสัยล่าช้าได้รับการติดตาม</t>
  </si>
  <si>
    <t>2.4 ร้อยละ 60 ของเด็กพัฒนาการล่าช้าได้รับการกระตุ้นพัฒนาการด้วย TEDA4I</t>
  </si>
  <si>
    <t>2.5 ร้อยละของเด็กอายุ 0-5 ปี มีพัฒนาการสมวัย</t>
  </si>
  <si>
    <t>B = จำนวนเด็กอายุ 9,18,30 และ 42 เดือน ทั้งหมดในเขตรับผิดชอบที่ได้รับการตรวจคัดกรองพัฒนาการจริง ในช่วงเวลาที่กำหนด</t>
  </si>
  <si>
    <t xml:space="preserve">C = จำนวนเด็กอายุ 9, 18, 30 และ 42 เดือน มีพัฒนาการสงสัยล่าช้า(ตรวจครั้งแรก) ที่ต้องแนะนำให้พ่อแม่ ผู้ปกครอง ส่งเสริมพัฒนาการตามวัย 30 วัน (1B261) </t>
  </si>
  <si>
    <t xml:space="preserve">D = จำนวนเด็กอายุ 9, 18, 30 และ 42 เดือน มีพัฒนาการสงสัยล่าช้า(ตรวจครั้งแรก)
ส่งต่อทันที(1B262 : เด็กที่พัฒนาการล่าช้า/ความผิดปกติอย่างชัดเจน) </t>
  </si>
  <si>
    <t>E = จำนวนเด็กอายุ 9, 18, 30 และ 42 เดือน มีพัฒนาการสงสัยล่าช้า(ตรวจครั้งแรก)ทั้งเด็กที่ต้องแนะนำให้พ่อแม่ ผู้ปกครอง ส่งเสริมพัฒนาการตามวัย 30 วัน (1B261) แล้วติดตามกลับมาประเมินคัดกรองพัฒนาการครั้งที่ 2</t>
  </si>
  <si>
    <t>3) ร้อยละของเด็กอายุ 0-5 ปี สูงดีสมส่วน และส่วนสูงเฉลี่ยที่อายุ 5 ปี</t>
  </si>
  <si>
    <t>3.3) ส่วนสูงเฉลี่ยชายที่อายุ 5 ปี            = (A2 / B3)</t>
  </si>
  <si>
    <t>3.2) ร้อยละเด็กอายุ 0-5 ปีสูงดีสมส่วน    = (A1 / B2) × 100</t>
  </si>
  <si>
    <t>3.4) ส่วนสูงเฉลี่ยหญิงที่อายุ 5 ปี           = (A3 / B4)</t>
  </si>
  <si>
    <t>A1 = จำนวนเด็กอายุ 0-5 ปีสูงดีสมส่วน</t>
  </si>
  <si>
    <t>B1 = จำนวนเด็กอายุ 0-5 ปี ทั้งหมด</t>
  </si>
  <si>
    <t>B2 = จำนวนเด็กอายุ 0-5 ปีที่ชั่งน้ำหนักและวัดส่วนสูงทั้งหมด</t>
  </si>
  <si>
    <t xml:space="preserve">B3 = จำนวนประชากรชายอายุ 5 ปีที่ได้รับการวัดส่วนสูงทั้งหมด </t>
  </si>
  <si>
    <t>B4 = จำนวนประชากรหญิงอายุ 5 ปีที่ได้รับการวัดส่วนสูงทั้งหมด</t>
  </si>
  <si>
    <t>(2). ร้อยละของเด็กปฐมวัยที่ได้รับการคัดกรองแล้วพบว่ามีพัฒนาการล่าช้าได้รับการกระตุ้นพัฒนาการด้วย TEDA4I = (C/D) x 100</t>
  </si>
  <si>
    <t>A = ผลรวมของคะแนน IQ ของเด็กนักเรียนไทยกลุ่มตัวอย่าง</t>
  </si>
  <si>
    <t>ชื่อตัวชี้วัด</t>
  </si>
  <si>
    <t xml:space="preserve">A5 = ผลรวมของส่วนสูงของประชากรชายอายุ 12 ปี ที่ได้รับการวัดส่วนสูง </t>
  </si>
  <si>
    <t xml:space="preserve">B3 = จำนวนประชากรชายอายุ 12 ปีที่ได้รับการวัดส่วนสูงทั้งหมด </t>
  </si>
  <si>
    <t>B4 = จำนวนประชากรหญิงอายุ 12 ปีที่ได้รับการวัดส่วนสูงทั้งหมด</t>
  </si>
  <si>
    <t>B1 = จำนวนเด็กอายุ 6-14 ปี ที่ชั่งน้ำหนักและวัดส่วนสูงทั้งหมด</t>
  </si>
  <si>
    <t>B2 = จำนวนเด็กอายุ 6-14 ปี ทุกคนที่เรียนในเขตรับผิดชอบ(อาศัยอยู่ใน+นอกเขตรับผิดชอบ)</t>
  </si>
  <si>
    <t>3) อัตราการคลอดมีชีพในหญิงอายุ 15 -19 ปี (อัตรา ต่อ 1,000 &lt;)</t>
  </si>
  <si>
    <t>ลำดับตัวชี้วัด, ชื่อตัวชี้วัด</t>
  </si>
  <si>
    <t>B = จำนวนหญิงอายุ 15 – 19 ปี ทั้งหมด ในเขตรับผิดชอบ (ประชากรจากการสำรวจ Type Area=1,3)</t>
  </si>
  <si>
    <t>3. โครงการพัฒนาและสร้างเสริมศักยภาพคนไทยกลุ่มวัยผู้สูงอายุ</t>
  </si>
  <si>
    <t>*1) ร้อยละของคณะกรรมการพัฒนาคุณภาพชีวิตระดับอำเภอ (พชอ.) ที่มีคุณภาพ</t>
  </si>
  <si>
    <t>A = จำนวนอำเภอที่ผ่านเกณฑ์การประเมินการพัฒนาคุณภาพชีวิต</t>
  </si>
  <si>
    <t>B = จำนวนอำเภอ …. แห่ง</t>
  </si>
  <si>
    <t>1) ระดับความสำเร็จของจังหวัดในการพัฒนาศูนย์ปฏิบัติการภาวะฉุกเฉิน (EOC) และทีมตระหนักรู้สถานการณ์ (SAT) ที่สามารถปฏิบัติงานได้จริง</t>
  </si>
  <si>
    <t>A = สำนักงานสาธารณสุขจังหวัดที่ดำเนินการได้ทั้ง 5 ขั้นตอน</t>
  </si>
  <si>
    <t>1) อัตราผู้ป่วยเบาหวานรายใหม่จากกลุ่มเสี่ยงเบาหวาน และอัตรากลุ่มสงสัยป่วยความดันโลหิตสูงในเขตรับผิดชอบได้รับการวัดความดันโลหิตที่บ้าน</t>
  </si>
  <si>
    <t>1. อัตราผู้ป่วยเบาหวานรายใหม่จากกลุ่มเสี่ยงเบาหวาน</t>
  </si>
  <si>
    <t>2. อัตรากลุ่มสงสัยป่วยความดันโลหิตสูงในเขตรับผิดชอบได้รับการวัดความดันโลหิตที่บ้าน</t>
  </si>
  <si>
    <t>A1 = จำนวนประชากรกลุ่มเสี่ยงเบาหวานอายุ 35 ปี ขึ้นไป ในเขตรับผิดชอบที่ถูกวินิจฉัยว่าเป็นผู้ป่วยเบาหวานรายใหม่ และขึ้นทะเบียนในปีงบประมาณ</t>
  </si>
  <si>
    <t>B1 = จำนวนประชากรอายุ 35 ปี ขึ้นไป ในเขตรับผิดชอบที่เป็นกลุ่มเสี่ยงเบาหวาน
ในปีงบประมาณที่ผ่านมา</t>
  </si>
  <si>
    <t>A2 = จำนวนประชากรสงสัยป่วยความดันโลหิตสูงอายุ 35 ปี ขึ้นไป ในเขตรับผิดชอบได้รับการวัดความดันโลหิตที่บ้าน</t>
  </si>
  <si>
    <t>B2 = จำนวนประชากรอายุ 35 ปี ขึ้นไป ในเขตรับผิดชอบที่ได้รับการคัดกรองความดันโลหิตสูงและเป็นกลุ่มสงสัยป่วยความดันโลหิตสูง ในปีงบประมาณ</t>
  </si>
  <si>
    <t>3. โครงการคุ้มครองผู้บริโภคด้านผลิตภัณฑ์สุขภาพและบริการสุขภาพ</t>
  </si>
  <si>
    <t>1. ร้อยละของผลิตภัณฑ์สุขภาพกลุ่มเสี่ยงที่ได้รับการตรวจสอบมีความปลอดภัย</t>
  </si>
  <si>
    <t>2. ร้อยละของยาแผนโบราณกลุ่มเสี่ยงปลอดภัย ไม่พบการปลอมปนสเตียรอยด์</t>
  </si>
  <si>
    <t>C = จำนวนยาแผนโบราณที่ปลอดภัย ไม่พบการปลอมปนสเตียรอยด์ (ตรวจพบจากชุดทดสอบอย่างง่าย)</t>
  </si>
  <si>
    <t>D = จำนวนยาแผนโบราณกลุ่มเสี่ยงทั้งหมดที่นำมาตรวจ</t>
  </si>
  <si>
    <t>A2 = นมโรงเรียน</t>
  </si>
  <si>
    <t xml:space="preserve">A3 = ผลิตภัณฑ์เสริมอาหารหรืออาหารที่พบสารที่มีฤทธิ์ในการลดน้ำหนักหรือเสริมสร้างสมรรถภาพทางเพศ </t>
  </si>
  <si>
    <t xml:space="preserve">A4 = เครื่องสำอาง </t>
  </si>
  <si>
    <t>B1 = ผักและผลไม้สด</t>
  </si>
  <si>
    <t>B3 = ผลิตภัณฑ์เสริมอาหารหรืออาหารที่พบสารที่มีฤทธิ์ในการลดน้ำหนักหรือเสริมสร้างสมรรถภาพทางเพศ</t>
  </si>
  <si>
    <t>B2 = นมโรงเรียน</t>
  </si>
  <si>
    <t>B4 = เครื่องสำอาง ที่ได้รับผลวิเคราะห์จากห้องปฏิบัติการทั้งหมด</t>
  </si>
  <si>
    <t>1) ร้อยละของ รพ. ที่พัฒนาอนามัยสิ่งแวดล้อมได้ตามเกณฑ์ GREEN&amp;CLEAN Hospital</t>
  </si>
  <si>
    <t>1.1 = ร้อยละของ รพ.สังกัด กสธ.ที่ดำเนินกิจกรรม GREEN &amp; CLEAN ผ่านเกณฑ์ระดับพื้นฐาน</t>
  </si>
  <si>
    <t>1.2 = ร้อยละของ รพ.สังกัด กสธ.ที่ดำเนินกิจกรรม GREEN &amp; CLEAN ผ่านเกณฑ์ระดับดี</t>
  </si>
  <si>
    <t>1.3 = ร้อยละของ รพ.สังกัด กสธ.ที่ดำเนินกิจกรรม GREEN &amp; CLEAN ผ่านเกณฑ์ระดับดีมาก</t>
  </si>
  <si>
    <t>1.4 = ร้อยละของ รพ.สังกัด กสธ.ที่ดำเนินกิจกรรม GREEN &amp; CLEAN ผ่านเกณฑ์ระดับ "ดีมาก Plus"</t>
  </si>
  <si>
    <t>A2= จำนวน รพ.สังกัด กสธ. ที่ดำเนินกิจกรรม GREEN &amp; CLEAN ผ่านเกณฑ์ระดับดี</t>
  </si>
  <si>
    <t>A3= จำนวน รพ.สังกัด กสธ. ที่ดำเนินกิจกรรม GREEN &amp; CLEAN ผ่านเกณฑ์ระดับดีมาก</t>
  </si>
  <si>
    <t>A4= จำนวน รพ.สังกัด กสธ. ที่ดำเนินกิจกรรม GREEN &amp; CLEAN ผ่านเกณฑ์ระดับ "ดีมาก Plus"</t>
  </si>
  <si>
    <t>B = จำนวน รพ.สังกัด กสธ. ทั้งหมด</t>
  </si>
  <si>
    <t>A = เด็กไทยอายุ 9, 18, 30 และ 42 เดือน ทุกคนที่อยู่อาศัยในพื้นที่รับผิดชอบ (Type1 มีชื่ออยู่ในทะเบียนบ้าน ตัวอยู่จริงและ Type3 ที่อาศัยอยู่ในเขต แต่ทะเบียนบ้านอยู่นอกเขต)</t>
  </si>
  <si>
    <t>A2 = ผลรวมของส่วนสูงของประชากรชายอายุ 5 ปีที่ได้รับการวัดส่วนสูง(ซม.)</t>
  </si>
  <si>
    <t>A3 = ผลรวมของส่วนสูงของประชากรหญิงอายุ 5 ปีที่ได้รับการวัดส่วนสูง(ซม.)</t>
  </si>
  <si>
    <t>Q2</t>
  </si>
  <si>
    <t>*1) ร้อยละของคลินิกหมอครอบครัวที่เปิดดำเนินการในพื้นที่ (Primary Care Cluster)</t>
  </si>
  <si>
    <t>2. โครงการพัฒนาเครือข่ายกำลังคนด้านสุขภาพ</t>
  </si>
  <si>
    <t>A = จำนวนทีมของคลินิกหมอครอบครัวที่ รพศ./รพท/รพช./รพ.สต ดำเนินการให้บริการ
การแพทย์ปฐมภูมิ เป้าหมายรวม 1,170 ทีม (จำนวนทีมที่เปิดดำเนินการใหม่ในปี 2562 จำนวน = 364 ทีม เป็นข้อมูลสะสมเดิม จากปี 2561 จำนวน 806 ทีม)</t>
  </si>
  <si>
    <t>Q4</t>
  </si>
  <si>
    <t>0 = จำนวน อสค. เป้าหมาย ที่คัดเลือกและได้รับการพัฒนา</t>
  </si>
  <si>
    <t>15.1 อัตราตายของผู้ป่วยโรคหลอดเลือดสมองตีบ/อุดตัน (Ischemic Stroke ;I63)</t>
  </si>
  <si>
    <t>15.2 อัตราตายของผู้ป่วยโรคหลอดเลือดสมองแตก (Hemorrhagic Stroke ;I60-I62)</t>
  </si>
  <si>
    <t>15.3 อัตราตายของผู้ป่วยโรคหลอดเลือดสมอง (Stroke ;I60-I69)</t>
  </si>
  <si>
    <t>15.4 ร้อยละผู้ป่วยโรคหลอดเลือดสมอง(I60-I69) ที่มีอาการไม่เกิน 72 ชม.ได้รับการรักษาใน Stroke Unit</t>
  </si>
  <si>
    <t>15.5 ร้อยละผู้ป่วยโรคหลอดเลือดสมองตีบ/อุดตันระยะเฉียบพลัน (I63) ที่มีอาการไม่เกิน 4.5 ชม.ได้รับการรักษาด้วยยาละลายลิ่มเลือดทางหลอดเลือดดำภายใน 60 นาที (door to needle time)</t>
  </si>
  <si>
    <t>15.6 ร้อยละผู้ป่วยโรคหลอดเลือดสมองแตก (I60-I62) ได้รับการผ่าตัดสมองภายใน 90 
นาที (door to operation room time)</t>
  </si>
  <si>
    <t>A = จำนวนครั้งของการจำหน่ายสถานะตายของผู้ป่วยโรคหลอดเลือดสมองตีบ/อุดตัน 
(Ischemic Stroke ;I63) จากทุกหอผู้ป่วย</t>
  </si>
  <si>
    <t>B = จำนวนครั้งของการจำหน่ายของผู้ป่วยโรคหลอดเลือดสมองตีบ/อุดตัน จากทุกหอผู้ป่วยในช่วงเวลาเดียวกัน (Ischemic Stroke ;I63)</t>
  </si>
  <si>
    <t>A = จำนวนครั้งของการจำหน่ายสถานะตายของผู้ป่วยโรคหลอดเลือดสมองแตก
(Hemorrhagic Stroke ;I60 - I62) จากทุกหอผู้ป่วย</t>
  </si>
  <si>
    <t>B = จำนวนครั้งของการจำหน่ายของผู้ป่วยโรคหลอดเลือดสมองแตก จากทุกหอผู้ป่วยในช่วงเวลาเดียวกัน (Hemorrhagic Stroke ;I60-I62)</t>
  </si>
  <si>
    <t>A = จำนวนครั้งของการจำหน่ายสถานะตายของผู้ป่วยโรคหลอดเลือดสมอง
(Stroke ;I60-I69) จากทุกหอผู้ป่วย</t>
  </si>
  <si>
    <t>B = จำนวนครั้งของการจำหน่ายของผู้ป่วยโรคหลอดเลือดสมองจากทุกหอผู้ป่วยในช่วงเวลาเดียวกัน (Stroke ;I60-I69)</t>
  </si>
  <si>
    <t>A = จำนวนผู้ป่วยโรคหลอดเลือดสมองแตก (I60-I62) ที่มาที่ ER และได้รับการผ่าตัดสมองภายใน 90 นาทีนับตั้งแต่ผู้ป่วยมาถึงโรงพยาบาลและนับเฉพาะผู้ป่วยที่มาที่ ER เท่านั้น</t>
  </si>
  <si>
    <t>B = จำนวนผู้ป่วยโรคหลอดเลือดสมองแตก (I60-I62) ที่มาที่ ER และได้รับการผ่าตัดสมองในช่วงเวลาเดียวกัน</t>
  </si>
  <si>
    <t xml:space="preserve">A = จำนวนผู้ป่วยโรคหลอดเลือดสมองตีบ/อุดตันระยะเฉียบพลัน (I63) ที่มีอาการไม่เกิน 4.5 ชม.ได้รับการรักษาด้วยยาละลายลิ่มเลือดทางหลอดเลือดดำภายใน 60 นาทีนับตั้งแต่ผู้ป่วยมาถึงโรงพยาบาล (OPD/ER) </t>
  </si>
  <si>
    <t>B = จำนวนผู้ป่วยโรคหลอดเลือดสมองตีบ/อุดตันระยะเฉียบพลัน (I63) ที่มีอาการไม่เกิน 4.5 ชม.ได้รับการรักษาด้วยยาละลายลิ่มเลือดทางหลอดเลือดดำในช่วงเวลาเดียวกัน</t>
  </si>
  <si>
    <t>A = จำนวนผู้ป่วยโรคหลอดเลือดสมอง(I60-I69) ที่มีอาการไม่เกิน 72 ชม.ได้รับการรักษาใน Stroke Unit</t>
  </si>
  <si>
    <t>B = จำนวนผู้ป่วยโรคหลอดเลือดสมอง(I60-I69) ที่มีอาการไม่เกิน 72 ชม.ได้รับการรักษาในช่วงเวลาเดียวกัน</t>
  </si>
  <si>
    <t xml:space="preserve">2. โครงการพัฒนาระบบบริการสุขภาพ สาขาโรคติดต่อ </t>
  </si>
  <si>
    <t>*1) อัตราความสำเร็จการรักษาผู้ป่วยวัณโรคปอดรายใหม่</t>
  </si>
  <si>
    <t>3. โครงการป้องกันและควบคุมการดื้อยาต้านจุลชีพและการใช้ยาอย่างสมเหตุสมผล</t>
  </si>
  <si>
    <t>16.1 อัตราความสำเร็จการรักษาผู้ป่วยวัณโรคปอดรายใหม่ ที่ขึ้นทะเบียน ในไตรมาสที่ 1 ของปีงบประมาณ 2562 (เดือนตุลาคม – ธันวาคม 2561)</t>
  </si>
  <si>
    <t xml:space="preserve">16.2 ร้อยละความครอบคลุมการรักษาผู้ป่วยวัณโรครายใหม่และกลับเป็นซ้ำ (TB Treatment Coverage)  ที่ขึ้นทะเบียนในปีงบประมาณ 2562 ( 1 ตุลาคม 2561– -30 กันยายน 2562) </t>
  </si>
  <si>
    <t>A = จำนวนผู้ป่วยวัณโรคปอดรายใหม่ ที่ขึ้นทะเบียน ในไตรมาสที่ 1 ของปีงบประมาณ 2561 (เดือนตุลาคม – ธันวาคม 2561) โดยมีผลการรักษาหาย (Cured) รวมกับรักษาครบ (Completed) โดยครบรอบรายงานผลการรักษาวันที่ 30 กันยายน 2562</t>
  </si>
  <si>
    <t>B = จำนวนผู้ป่วยวัณโรคปอดรายใหม่ ที่ขึ้นทะเบียน ในไตรมาสที่ 1 ของปีงบประมาณ 2562 (เดือนตุลาคม – ธันวาคม 2561)</t>
  </si>
  <si>
    <t xml:space="preserve">A = จำนวนผู้ป่วยวัณโรครายใหม่และกลับเป็นซ้ำ (TB Treatment Coverage)  ที่ค้นพบและขึ้นทะเบียนในปีงบประมาณ 2562 ( 1 ตุลาคม 2561– -30 กันยายน 2562) </t>
  </si>
  <si>
    <t>B = จำนวนคาดประมาณการผู้ป่วยวัณโรครายใหม่และกลับเป็นซ้ำ (TB Treatment Coverage)  ที่ขึ้นทะเบียนในปีงบประมาณ 2562 ( 1 ตุลาคม 2561– -30 กันยายน 2562) คิดจากอัตรา 156 ต่อประชากรแสนคน</t>
  </si>
  <si>
    <t xml:space="preserve">1) ร้อยละของโรงพยาบาลที่ใช้ยาอย่างสมเหตุผล (RDU) </t>
  </si>
  <si>
    <t>17.1 RDU ขั้นที่ 1 ร้อยละ (A1/B) x 100</t>
  </si>
  <si>
    <t>17.2 RDU ขั้นที่ 2 ร้อยละ (A2/B) x 100</t>
  </si>
  <si>
    <t>A1 = จำนวน โรงพยาบาล ผ่าน RDU ขั้นที่ 1</t>
  </si>
  <si>
    <t>A2 = จำนวน โรงพยาบาล ผ่าน RDU ขั้นที่ 2</t>
  </si>
  <si>
    <t>B = จำนวน โรงพยาบาล ทั้งหมด</t>
  </si>
  <si>
    <t>2) ร้อยละของโรงพยาบาลที่มีระบบจัดการการดื้อยาต้านจุลชีพอย่างบูรณาการ (AMR)</t>
  </si>
  <si>
    <t>A = จำนวนโรงพยาบาลศูนย์ โรงพยาบาลทั่วไปที่มีการจัดการ AMR ระดับ intermediate</t>
  </si>
  <si>
    <t xml:space="preserve">B = จำนวนโรงพยาบาลศูนย์ โรงพยาบาลทั่วไปทั้งหมด </t>
  </si>
  <si>
    <t>A = จำนวนผู้ป่วย 4 สาขา ที่ส่งต่อออกนอกเขตสุขภาพปี 2561</t>
  </si>
  <si>
    <t>3 เดือน มีการดำเนินงานขั้นตอนที่ 1 - 3</t>
  </si>
  <si>
    <t>6 เดือน และ 9 เดือน มีการดำเนินงานขั้นตอนที่ 1 - 5</t>
  </si>
  <si>
    <t>4. โครงการพัฒนาศูนย์ความเป็นเลิศทางการแพทย์</t>
  </si>
  <si>
    <t>5. โครงการพัฒนาระบบบริการสุขภาพ สาขาทารกแรกเกิด</t>
  </si>
  <si>
    <t>6. โครงการพัฒนาระบบการดูแลแบบประคับประคองและการดูแลผู้ป่วยกึ่งเฉียบพลัน</t>
  </si>
  <si>
    <r>
      <t xml:space="preserve">A = จำนวนทารกที่เสียชีวิต </t>
    </r>
    <r>
      <rPr>
        <u/>
        <sz val="9"/>
        <color theme="1"/>
        <rFont val="Arial"/>
        <family val="2"/>
      </rPr>
      <t>&lt;</t>
    </r>
    <r>
      <rPr>
        <sz val="9"/>
        <color theme="1"/>
        <rFont val="Arial"/>
        <family val="2"/>
      </rPr>
      <t xml:space="preserve"> 28 วัน</t>
    </r>
  </si>
  <si>
    <t xml:space="preserve">A = จำนวนผู้ป่วยในและผู้ป่วยนอก 5 กลุ่มโรค ที่ได้รับการวินิจฉัยระยะประคับประคอง (Z51.5) </t>
  </si>
  <si>
    <t xml:space="preserve">B = จำนวนผู้ป่วยในและผู้ป่วยนอก 5 กลุ่มโรค ที่ได้รับการวินิจฉัยระยะประคับประคอง (Z51.5) และ ได้รับการรักษาด้วย Strong Opioid Medication  </t>
  </si>
  <si>
    <t>1) ร้อยละการบรรเทาอาการปวดและจัดการอาการต่างๆ ด้วย Strong Opioid Medication ในผู้ป่วยประคับประคองอย่างมีคุณภาพ [(B/A) x 100]</t>
  </si>
  <si>
    <t>7. โครงการพัฒนาระบบบริการการแพทย์แผนไทยฯ</t>
  </si>
  <si>
    <t>1) ร้อยละของผู้ป่วยนอกทั้งหมดที่ได้รับบริการ ตรวจ วินิจฉัย รักษาโรค และฟื้นฟูสภาพด้วยศาสตร์การแพทย์แผนไทยและการแพทย์ทางเลือก</t>
  </si>
  <si>
    <t>A = จำนวนครั้งของผู้ป่วยนอกที่มารับบริการตรวจ วินิจฉัย รักษาโรค และฟื้นฟูสภาพ
      ด้วยศาสตร์การแพทย์แผนไทยและการแพทย์ทางเลือก ในสถานบริการสาธารณสุขของรัฐ</t>
  </si>
  <si>
    <t>B = จำนวนครั้งของผู้ป่วยนอกที่มารับบริการทั้งหมดของสถานบริการสาธารณสุขของรัฐ</t>
  </si>
  <si>
    <t>8. โครงการพัฒนาระบบบริการสุขภาพ สาขาสุขภาพจิตและจิตเวช</t>
  </si>
  <si>
    <t>1) อัตราตายทารกแรกเกิด น้อยกว่า 3.8 ต่อ 1,000 ทารกเกิดมีชีพ</t>
  </si>
  <si>
    <t>A = จํานวนผู้ป่วยโรคซึมเศร้าที่มารับบริการตั้งแต่ปีงบประมาณ 2552 สะสมมาจนถึงปีงบประมาณ 2562</t>
  </si>
  <si>
    <t>1) ร้อยละของผู้ป่วยโรคซึมเศร้าเข้าถึงบริการสุขภาพจิต (A/B) x 100 มากกว่าร้อยละ 63</t>
  </si>
  <si>
    <t xml:space="preserve">2.1 อัตราการฆ่าตัวตายสำเร็จ </t>
  </si>
  <si>
    <t>2.2 ร้อยละของผู้พยายามฆ่าตัวตายไม่กลับมาทําร้ายตัวเองซ้ำในระยะเวลา 1 ปี</t>
  </si>
  <si>
    <t xml:space="preserve">A = จำนวนผู้ฆ่าตัวตายสำเร็จ </t>
  </si>
  <si>
    <t>C = จำนวนผู้พยายามฆ่าตัวตายไม่กลับมาทำร้ายตัวเองซ้ำ ภายใน 1 ปี</t>
  </si>
  <si>
    <t>D = จำนวนผู้พยายามฆ่าตัวตายที่เข้าถึงบริการที่ยังคงไม่เสียชีวิต</t>
  </si>
  <si>
    <t xml:space="preserve">9. โครงการพัฒนาระบบบริการสุขภาพ 5 สาขาหลัก </t>
  </si>
  <si>
    <t>10. โครงการพัฒนาระบบบริการสุขภาพ สาขาโรคหัวใจ</t>
  </si>
  <si>
    <t>1) ร้อยละของการให้การรักษาผู้ป่วย STEMI ได้ตามมาตรฐานเวลาที่กำหนด</t>
  </si>
  <si>
    <t>A = จำนวนครั้งการรักษาที่สามารถให้ยาละลายลิ่มเลือดภายใน 30 นาที นับจากผู้ป่วยมาถึงโรงพยาบาล F2 หรือ F2 ขึ้นไป หรือจำนวนครั้งที่สามารถส่งต่อไปที่โรงพยาบาลที่ทำ PCI ได้ให้ได้รับการทำ PCI ภายใน 120 นาทีนับจากผู้ป่วยมาถึงสถานพยาบาล F2 หรือ F2 ขึ้นไปที่ไม่สามารถทำ PCI ได้ หรือจำนวนครั้งการรักษาที่สามารถทำ PCI ภายใน 90 นาที นับจากผู้ป่วยมาถึงโรงพยาบาลที่สามารถทำ PCI ได้เอง</t>
  </si>
  <si>
    <t>B = จำนวนผู้ป่วย STEMI ที่มาถึงสถานพยาบาล F2 หรือ F2 ขึ้นไป</t>
  </si>
  <si>
    <t>2) อัตราตายของผู้ป่วยโรคหลอดเลือดหัวใจ / แสนประชากร</t>
  </si>
  <si>
    <t>A = จำนวนประชากรที่ป่วยตายจากโรคหลอดเลือดหัวใจ (รหัส ICD-10 =I20-I25)</t>
  </si>
  <si>
    <t>11. โครงการพัฒนาระบบบริการสุขภาพ สาขาโรคมะเร็ง</t>
  </si>
  <si>
    <t xml:space="preserve">1) ร้อยละผู้ป่วยมะเร็ง 5 อันดับแรก ได้รับการรักษาภายในระยะเวลาที่กำหนด </t>
  </si>
  <si>
    <t>12. โครงการพัฒนาระบบบริการสุขภาพ สาขาโรคไต</t>
  </si>
  <si>
    <t>13. โครงการพัฒนาระบบบริการสุขภาพ สาขาจักษุวิทยา</t>
  </si>
  <si>
    <t>14. โครงการพัฒนาระบบบริการสุขภาพ สาขาปลูกถ่ายอวัยวะ</t>
  </si>
  <si>
    <t>B = จำนวนผู้ป่วยที่เสียชีวิตใน รพ. จากทุกสาเหตุ ในปีงบประมาณ 2561</t>
  </si>
  <si>
    <t>15. โครงการพัฒนาระบบบริการบำบัดรักษาผู้ป่วยยาเสพติด</t>
  </si>
  <si>
    <t>*1) ร้อยละผู้ติดยาเสพติดที่บำบัดครบตามเกณฑ์ฯ และได้รับการติดตามดูแลต่อเนื่อง 1 ปี (Retention Rate 1 year)</t>
  </si>
  <si>
    <t>A = จำนวนผู้ติดยาเสพติดที่ได้รับการบำบัดรักษาติดตามดูแลต่อเนื่อง 1 ปี หลังจำหน่าย</t>
  </si>
  <si>
    <t>B = จำนวนผู้ติด ที่รับบการบำบัดรักษาและได้รับการจำหน่ายทั้งหมดในปีงบประมาณ พ.ศ. 2561 จากสถานบำบัดฟื้นฟูผู้เสพผู้ติดยาเสพติด</t>
  </si>
  <si>
    <t xml:space="preserve">16. โครงการพัฒนาระบบบริการดูแลระยะกลาง (Intermediate Care) </t>
  </si>
  <si>
    <t>*2) ร้อยละของผู้ใช้ ผู้เสพที่บำบัดครบตามเกณฑ์ที่กำหนดของแต่ละระบบหยุดเสพต่อเนื่องหลังจำหน่ายจากการบำบัด 3 เดือน  (3 month remission rate)</t>
  </si>
  <si>
    <t>A = จำนวนผู้ใช้/ผู้เสพยาเสพติดที่บำบัดครบตามเกณฑ์ที่กำหนด แล้วหยุดเสพต่อเนื่อง 3 เดือน หลังจากการบำบัดรักษาครบตามกำหนด และติดตามแล้วพบตัว</t>
  </si>
  <si>
    <t>B = จำนวนผู้ใช้/ผู้เสพยาเสพติดที่ได้รับการจำหน่ายทั้งหมด ในปีงบประมาณ พ.ศ. 2561 จากสถานบำบัดฟื้นฟูผู้เสพผู้ติดยาเสพติด</t>
  </si>
  <si>
    <t>1.1) ผู้ป่วย Stroke, Traumatic Brain Injury และ Spinal Cord Injury ที่รอดชีวิตและมีคะแนน Barthel index &lt;15 รวมทั้งคะแนน Barthel index &gt;15 with multiple impairment ได้รับการบริบาลฟื้นสภาพระยะกลางและติดตามจนครบ 6 เดือน หรือจน Barthel index = 20</t>
  </si>
  <si>
    <t>A = โรงพยาบาลระดับ M และ F ในจังหวัด ที่ผ่านเกณฑ์ให้บริการการดูแลระยะกลางแบบ ผู้ป่วยใน (intermediate bed/ward) ตามภาคผนวก 1 และ 2</t>
  </si>
  <si>
    <t>B = จำนวน รพ. ระดับ M และ F ทั้งหมดในจังหวัด</t>
  </si>
  <si>
    <t>A1 = ผู้ป่วย Stroke, Traumatic Brain Injury และ Spinal Cord Injury ภายในจังหวัดที่รอดชีวิตและมีคะแนน Barthel index &lt;15ได้รับการบริบาลฟื้นสภาพระยะกลางและติดตามจนครบ 6 เดือน หรือจน Barthel index = 20</t>
  </si>
  <si>
    <t>B1 = ผู้ป่วย Stroke, Traumatic Brain Injury และ Spinal Cord Injury รายใหม่หรือกลับเป็นซ้ำทั้งหมดที่เข้ารับการรักษาในโรงพยาบาลภายในจังหวัดรอดชีวิตและมีคะแนน Barthel index &lt;15 รวมทั้งคะแนน Barthel index &gt;15 with multiple impairment</t>
  </si>
  <si>
    <t xml:space="preserve">17. โครงการพัฒนาระบบบริการ one day surgery </t>
  </si>
  <si>
    <t>B = จำนวนผู้ป่วยที่เข้าเงื่อนไขในการเข้ารับการผ่าตัด One Day Surgery ด้วยโรคที่กำหนด(Principle diagnosis)</t>
  </si>
  <si>
    <t>2) ร้อยละของประชากรเข้าถึงบริการการแพทย์ฉุกเฉิน</t>
  </si>
  <si>
    <t>2.2 อัตราตายผู้ป่วยบาดเจ็บรุนแรงต่อสมอง (mortality rate of severe traumatic brain injury) (รหัส ICD S 06.1 – S 06.9)</t>
  </si>
  <si>
    <t>371A</t>
  </si>
  <si>
    <t>371B</t>
  </si>
  <si>
    <t>372A</t>
  </si>
  <si>
    <t>372B</t>
  </si>
  <si>
    <t>373A</t>
  </si>
  <si>
    <t>373B</t>
  </si>
  <si>
    <t>A2 = จำนวนผู้ป่วย triage level 1, 2 อยู่ในห้องฉุกเฉินที่ admit ภายใน 2 ชม.</t>
  </si>
  <si>
    <t>B2 = จำนวนผู้ป่วย triage level 1, 2 ที่ admit ทั้งหมด</t>
  </si>
  <si>
    <t>A4 = จำนวนผู้ป่วยเสียชีวิตจากบาดเจ็บรุนแรงต่อสมอง {(ICD S 06.1 – S 06.9) และใส่ท่อช่วยหายใจ ( ICD 9 procedure 96.0, 96.04, 96.05) การใช้เครื่องช่วยหายใจ (ICD 9 procedure 96.7) หรืออยู่ในภาวะโคม่า ( ICD 10: R 40.243}</t>
  </si>
  <si>
    <t>B4 = จำนวนผู้ป่วยบาดเจ็บรุนแรงต่อสมองทั้งหมด (ICD S 06.1 – S 06.9) และใส่ท่อช่วยหายใจ ( ICD 9 procedure 96.0, 96.04, 96.05) หรือการใช้เครื่องช่วยหายใจ (ICD 9 procedure 96.7) หรืออยู่ในภาวะโคม่า ( ICD 10: R 40.243)</t>
  </si>
  <si>
    <t xml:space="preserve">B = จำนวนครั้งของผู้ป่วยฉุกเฉินวิกฤตทั้งหมดที่มารับบริการที่ห้องฉุกเฉิน (ER Visit) </t>
  </si>
  <si>
    <t>1. โครงการคุ้มครองสุขภาพประชาชนจากมลพิษสิ่งแวดล้อมในพื้นที่เสี่ยง (Hot Zone)</t>
  </si>
  <si>
    <t>1) ร้อยละของจังหวัดที่มีระบบจัดการปัจจัยเสี่ยงจากสิ่งแวดล้อมและสุขภาพอย่างบูรณาการมีประสิทธิภาพและยั่งยืน</t>
  </si>
  <si>
    <t>A = จำนวนสำนักงานสาธารณสุขจังหวัดที่มีระบบจัดการปัจจัยเสี่ยงจากสิ่งแวดล้อมและสุขภาพอย่างบูรณาการมีประสิทธิภาพและยั่งยืน ผ่านเกณฑ์ระดับพื้นฐานขึ้นไป</t>
  </si>
  <si>
    <t>B = จำนวนสำนักงานสาธารณสุขจังหวัดทั้งหมด</t>
  </si>
  <si>
    <t>Act.Pln.</t>
  </si>
  <si>
    <t>B = เกณฑ์ประเมินการพัฒนาเมืองสมุนไพรจำนวน 10 ข้อ</t>
  </si>
  <si>
    <t xml:space="preserve">  2. ยุทธศาสตร์ด้านบริการเป็นเลิศ (Service Excellence)</t>
  </si>
  <si>
    <t xml:space="preserve">  3. ยุทธศาสตร์บุคลากรเป็นเลิศ (People Excellence)</t>
  </si>
  <si>
    <t>A = จำนวนเขตสุขภาพที่ผ่านเกณฑ์เป้าหมายที่กำหนด</t>
  </si>
  <si>
    <t>B = จำนวนเขตสุขภาพ</t>
  </si>
  <si>
    <t>iss1-4</t>
  </si>
  <si>
    <t>iss1-5</t>
  </si>
  <si>
    <t>Data</t>
  </si>
  <si>
    <t>Plan</t>
  </si>
  <si>
    <t>Act.</t>
  </si>
  <si>
    <t>3) จำนวนหน่วยงานที่เป็นองค์กรแห่งความสุข (Happy Organization)</t>
  </si>
  <si>
    <t>3.1 การตอบแบบประเมิน Happinometer ใช้ข้อมูลจากระบบประเมินความสุขบุคลากร (Happinometer)</t>
  </si>
  <si>
    <t>3.2 การตอบแบบประเมิน HPI ใช้ข้อมูลจากระบบประเมินสุขภาวะองค์กร (HPI)</t>
  </si>
  <si>
    <t>A1 = จำนวนหน่วยงานที่มีบุคลากรระดับหัวหน้างานขึ้นไปการเข้าตอบแบบประเมินในระบบ (HPI)</t>
  </si>
  <si>
    <t>B1 = จำนวนหน่วยงานในสังกัดกระทรวงสาธารณสุข</t>
  </si>
  <si>
    <t xml:space="preserve">A = จำนวนบุคลากรที่มีการประเมินดัชนีความสุขของคนทำงาน (Happinometer) </t>
  </si>
  <si>
    <t>B = จำนวนบุคลากรในสังกัดกระทรวงสาธารณสุข</t>
  </si>
  <si>
    <t>4. แผนยุทธศาสตร์บริหารเป็นเลิศด้วยธรรมาภิบาล (Governance Excellence)</t>
  </si>
  <si>
    <t>A = จำนวนหน่วยงานที่ผ่านเกณฑ์การประเมินตนเองตามแบบสำรวจหลักฐานเชิงประจักษ์   
      (Evidence Base) ผ่านเกณฑ์ร้อยละ 90 (ใน 1 ปี)</t>
  </si>
  <si>
    <t>ระดับ3</t>
  </si>
  <si>
    <t>D = จำนวนโรงพยาบาลส่งเสริมสุขภาพตำบลทั้งหมด (9,806 แห่ง)</t>
  </si>
  <si>
    <t>3.1 รพ.สต. ที่ผ่านเกณฑ์การพัฒนาคุณภาพ รพ.สต. ติดดาว ระดับ 3 ดาว</t>
  </si>
  <si>
    <t xml:space="preserve">*1) เขตสุขภาพมีการดำเนินงาน Digital Transformation เพื่อก้าวสู่การเป็น Smart Hospital </t>
  </si>
  <si>
    <t>1.1 ข้อมูลการตายที่ไม่ทราบสาเหตุ ไม่เกินร้อยละ 25 ของการตายทั้งหมด (A/B) x 100</t>
  </si>
  <si>
    <r>
      <t xml:space="preserve">A = จำนวนข้อมูลการตายที่ไม่ทราบสาเหตุ (Ill Defined) </t>
    </r>
    <r>
      <rPr>
        <sz val="9"/>
        <color rgb="FFFF0000"/>
        <rFont val="Arial"/>
        <family val="2"/>
      </rPr>
      <t>(ข้อมูลสะสม)</t>
    </r>
  </si>
  <si>
    <t>1) ร้อยละของจังหวัดที่ผ่านเกณฑ์คุณภาพข้อมูล (ไม่น้อยกว่า 30% ของจังหวัดในเขต)</t>
  </si>
  <si>
    <t>2. โครงการ Smart Hospital</t>
  </si>
  <si>
    <t>A4 = จำนวน รพศ./ รพท. ทั้งหมด</t>
  </si>
  <si>
    <t>B4 = จำนวน รพช. ทั้งหมด</t>
  </si>
  <si>
    <t>C4 = จำนวน รพ.สังกัดกรมวิชาการ ทั้งหมด</t>
  </si>
  <si>
    <t>1.2 ร้อยละของ รพช. ที่พัฒนาฯ ผ่านเกณฑ์ระดับ 2 ขึ้นไป</t>
  </si>
  <si>
    <t>1.3 ร้อยละของ รพ.สังกัดกรมวิชาการ ที่พัฒนาฯ ผ่านเกณฑ์ระดับ 2 ขึ้นไป</t>
  </si>
  <si>
    <t>1.1 จำนวน รพศ./ รพท. ที่พัฒนาฯ ผ่านเกณฑ์ระดับ 2 ขึ้นไป (จังหวัดละ 1 รพ.)</t>
  </si>
  <si>
    <t>A1 = จำนวน รพศ./ รพท. ที่พัฒนาผ่านเกณฑ์ ระดับ 1 - Smart Tools</t>
  </si>
  <si>
    <t>B1 = จำนวน รพช. ที่พัฒนาผ่านเกณฑ์ ระดับ 1 - Smart Tools</t>
  </si>
  <si>
    <t>C1 = จำนวน รพ.สังกัดกรมวิชาการ ที่พัฒนาผ่านเกณฑ์ ระดับ 1 - Smart Tools</t>
  </si>
  <si>
    <t>A3 = จำนวน รพศ./ รพท. ที่พัฒนาผ่านเกณฑ์ ระดับ 3 -Smart Outcome</t>
  </si>
  <si>
    <t>B3 = จำนวน รพช. ที่พัฒนาผ่านเกณฑ์ ระดับ 3 -Smart Outcome</t>
  </si>
  <si>
    <t>C1 = จำนวน รพ.สังกัดกรมวิชาการ ที่พัฒนาผ่านเกณฑ์ ระดับ 3 -Smart Outcome</t>
  </si>
  <si>
    <t>C1 = จำนวน รพ.สังกัดกรมวิชาการ ที่พัฒนาผ่านเกณฑ์ ระดับ 2 - Smart Service</t>
  </si>
  <si>
    <t>B2 = จำนวน รพช. ที่พัฒนาผ่านเกณฑ์ ระดับ 2 - Smart Service</t>
  </si>
  <si>
    <t>A2 = จำนวน รพศ./ รพท. ที่พัฒนาผ่านเกณฑ์ ระดับ 2 - Smart Service</t>
  </si>
  <si>
    <t xml:space="preserve">A = จำนวนทีม PCC ที่ใช้ Application PCC </t>
  </si>
  <si>
    <t>B = จำนวนทีม PCC ทั้งหมด ที่ขึ้นทะเบียนคลินิกหมอครอบครัวตามเกณฑ์ของ สสป.</t>
  </si>
  <si>
    <t>2) มีการใช้ Application สำหรับ PCC ใน PCC ทุกแห่ง(ที่ขึ้นทะเบียน)</t>
  </si>
  <si>
    <t>1) ความแตกต่างอัตราการใช้สิทธิ(compliance rate) เมื่อไปใช้บริการ IP ของผู้มีสิทธิใน 3 ระบบ</t>
  </si>
  <si>
    <t>2) ระดับความสำเร็จของการจัดทำสิทธิประโยชน์กลางผู้ป่วยใน ของระบบหลักประกันสุขภาพ 3 ระบบ</t>
  </si>
  <si>
    <t>2. โครงการบริหารจัดการด้านการเงินการคลัง</t>
  </si>
  <si>
    <t>1) จำนวนนวัตกรรม หรือเทคโนโลยีสุขภาพที่คิดค้นใหม่ หรือที่พัฒนาต่อยอด</t>
  </si>
  <si>
    <t>A = จำนวนนวัตกรรม หรือเทคโนโลยีสุขภาพที่คิดค้นใหม่ หรือที่พัฒนาต่อยอดที่เพิ่มขึ้นจากฐานข้อมูลนวัตกรรมกรมวิทยาศาสตร์การแพทย์ ของปีที่ผ่านมา</t>
  </si>
  <si>
    <t>(1) มีคำสั่งแต่งตั้งคณะทำงานเครือข่ายบังคับใช้กฎหมายในประเด็นการโฆษณาเกี่ยวกับผลิตภัณฑ์หรือบริการสาธารณสุข โดยเครือข่าย ได้แก่ เจ้าหน้าที่หรือพนักงานเจ้าหน้าที่สาธารณสุข ทั้งนี้ให้หมายรวมถึงหน่วยงานภายนอก เช่น พนักงานเจ้าหน้าที่ศูนย์วิชาการที่มีสถานที่ตั้งในภูมิภาค เจ้าหน้าที่สรรพสามิต เจ้าหน้าที่ตำรวจพนักงานเจ้าหน้าที่คุ้มครองผู้บริโภคพนักงานฝ่ายปกครองสำนักงานประชาสัมพันธ์จังหวัด โดยมีแผนบูรณาการงานของเครือข่ายตามบริบทพื้นที่ และกฎหมายที่บังคับใช้</t>
  </si>
  <si>
    <t>(2) มีการพัฒนาองค์ความรู้ของเครือข่ายและพนักงานเจ้าหน้าที่ อย่างน้อย 1 ครั้ง/ปี  โดยการพัฒนาองค์ความรู้ อาจจัดทำในรูปแบบการจัดอบรม หรืออาจเป็นการถ่ายทอดความรู้ในรูปแบบอื่นก็ได้ เช่น การแจ้งเวียนคู่มือหรือแนวทางการบังคับใช้กฎหมายที่เกี่ยวข้อง การพัฒนาองค์ความรู้ของเครือข่าย และพนักงานเจ้าหน้าที่ในเรื่องการโฆษณาที่เกี่ยวกับผลิตภัณฑ์หรือบริการสุขภาพ อย่างน้อยต้องประกอบไปด้วยกฎหมายจำนวน 1 ฉบับ</t>
  </si>
  <si>
    <t>(3) การบังคับใช้กฎหมาย ตรวจประชาสัมพันธ์ ตรวจดำเนินคดี
     3.1 ดำเนินการคับใช้กฎหมายของเครือข่ายด้านการตรวจประชาสัมพันธ์เพื่อสำรวจสภาพปัญหาในการบังคับใช้กฎหมายในพื้นที่ 
     3.2 การดำเนินคดี กลุ่มงานนิติการในฐานะพนักงานเจ้าหน้าที่ หรือผู้ให้คำปรึกษาด้านกฎหมายกรณีที่ได้รับการประสานจากพนักงานเจ้าหน้าที่ เครือข่ายที่เกี่ยวข้อง ในการดำเนินคดี  ร้อยละ 80   ของจำนวนคดีที่ลงทะเบียนรับ</t>
  </si>
  <si>
    <t xml:space="preserve">(5) มีการจัดทำรายงานสรุปผลการดำเนินงาน พร้อมทั้งปัญหาอุปสรรคในการดำเนินงาน และแนวทางแก้ไขปัญหาเพื่อพัฒนางานการบังคับใช้กฎหมายให้มีประสิทธิภาพมากยิ่งขึ้น โดยเสนอนายแพทย์สาธารณสุขจังหวัดและปลัดกระทรวงสาธารณสุขทราบ </t>
  </si>
  <si>
    <t>(4) มีการสรุปผลการดำเนินงาน และมีการประชุมแลกเปลี่ยนเรียนรู้ของผู้รับผิดชอบงาน นิติกรหรือผู้ปฏิบัติหน้าที่นิติกร พนักงานเจ้าหน้าที่และเครือข่ายภายในจังหวัด อย่างน้อย 1 ครั้ง หากพบปัญหาสำคัญในการดำเนินงานให้มีการสรุปวิเคราะห์ผลการดำเนินงานเพิ่มเติมเป็นรายกรณีไป</t>
  </si>
  <si>
    <t>*1) อัตราตายของผู้ป่วยหลอดเลือดสมองและระยะเวลาที่ได้รับการรักษาอย่างเหมาะสม</t>
  </si>
  <si>
    <t>1) ร้อยละความสำเร็จของส่วนราชการในสังกัดสำนักงานปลัดกระทรวงสาธารณสุขที่ดำเนินการพัฒนาคุณภาพการบริหารจัดการภาครัฐผ่านเกณฑ์ที่กำหนด (PMQA)</t>
  </si>
  <si>
    <t>A1 = ผักและผลไม้สด</t>
  </si>
  <si>
    <t xml:space="preserve"> 1) รพ. ศูนย์,  รพ. ทั่วไป, รพ. สังกัดกรมการแพทย์, กรมควบคุมโรค และกรมสุขภาพจิต</t>
  </si>
  <si>
    <t xml:space="preserve"> 2) รพ. ชุมชน</t>
  </si>
  <si>
    <t>3.1) ความครอบคลุมเด็กที่ได้รับการชั่งน้ำหนักและวัดส่วนสูง(ความยาว) = (B2/ B1) × 100</t>
  </si>
  <si>
    <t>A = จำนวนการคลอดมีชีพโดยหญิงอายุ 15 – 19 ปี (จากแฟ้ม Labor) ดูข้อมูลจากจำนวนเด็กเกิดมีชีพ  (LBORN)</t>
  </si>
  <si>
    <r>
      <rPr>
        <b/>
        <sz val="9"/>
        <color theme="1"/>
        <rFont val="Arial"/>
        <family val="2"/>
      </rPr>
      <t>B1-4</t>
    </r>
    <r>
      <rPr>
        <sz val="9"/>
        <color theme="1"/>
        <rFont val="Arial"/>
        <family val="2"/>
      </rPr>
      <t xml:space="preserve">  คือ จำนวนผลิตภัณฑ์สุขภาพกลุ่มเสี่ยงแต่ละกลุ่ม รวมทั้งหมด ดังนี้</t>
    </r>
  </si>
  <si>
    <t>B = จำนวนผู้ป่วย 4 สาขา ที่ส่งต่อออกนอกเขตสุขภาพปี 2562 (เมื่อสิ้นไตรมาส 4)</t>
  </si>
  <si>
    <t>B = จำนวนผู้ป่วยที่ปฏิเสธการรักษาเพื่อกลับไปเสียชีวิตที่บ้าน (against advise) จากภาวะการติดเชื้อในกระแสเลือดแบบรุนแรงชนิด community-acquiredที่ลง ICD 10 รหัส R 65.1 และ R57.2  ใน Principle Diagnosis และ Comorbidity  ไม่นับรวมที่ลงใน Post Admission Comorbidity (complication) และไม่นับรวมผู้ป่วย palliative (รหัส Z 51.5)โดยมีสถานภาพการจำหน่าย (Discharge status) = 2 ปฏิเสธการรักษา, และวิธีการจำหน่าย (Discharge type) = 2 ดีขึ้น</t>
  </si>
  <si>
    <t>C = จำนวนผู้ป่วยที่ปฏิเสธการรักษาเพื่อกลับไปเสียชีวิตที่บ้าน (against advise) จากภาวะการติดเชื้อในกระแสเลือดแบบรุนแรงชนิด community-acquired ที่ลง ICD 10 รหัส R 65.1 และ R57.2  ใน Principle Diagnosis และ Comorbidity  ไม่นับรวมที่ลงใน Post Admission Comorbidity (complication) และไม่นับรวมผู้ป่วย palliative (รหัส Z 51.5)โดยมีสถานภาพการจำหน่าย (Discharge status) = 2 ปฏิเสธการรักษา, และวิธีการจำหน่าย (Discharge type) = 3 ไม่ดีขึ้น</t>
  </si>
  <si>
    <t>A = จำนวนผู้ป่วยที่เสียชีวิต(dead) จากภาวะการติดเชื้อในกระแสเลือดแบบรุนแรงชนิด community-acquiredที่ลง ICD 10 รหัส R 65.1 และ R57.2 ใน Principle Diagnosis และ Comorbidity ไม่นับรวมที่ลงใน Post Admission Comorbidity (complication) และไม่นับรวมผู้ป่วย palliative (Z 51.5)</t>
  </si>
  <si>
    <t>1.2 Refracture  &lt; ร้อยละ 30</t>
  </si>
  <si>
    <t>1.3 ผ่าตัดแบบ Early surgery &gt; ร้อยละ 50 ขึ้นไป</t>
  </si>
  <si>
    <t>1.1 ร้อยละ 20 ของโรงพยาบาลระดับ M1 ขึ้นไป ที่มีการจัดตั้งทีม Refracture Prevention</t>
  </si>
  <si>
    <t>A = จำนวนโรงพยาบาลระดับ M1 ขึ้นไป ที่มีการจัดตั้งทีม Refracture Prevention</t>
  </si>
  <si>
    <t>B = จำนวนโรงพยาบาลระดับ M1 ทั้งหมด</t>
  </si>
  <si>
    <t xml:space="preserve">C = จำนวนผู้ป่วยที่มีกระดูกหักซ้ำภายหลังกระดูกสะโพกหัก (Refracture) (ได้แก่ กระดูกสันหลัง กระดูกสะโพก กระดูกข้อมือ กระดูกต้นแขน กระดูกปลายต้นขา กระดูกหน้าแข้งส่วนต้น กระดูกข้อเท้า) </t>
  </si>
  <si>
    <t>D = จำนวนผู้ป่วย Refracture Prevention ที่ได้รับการผ่าตัดภายใน 72 ชั่วโมง หลังเข้ารับการรักษาภายในโรงพยาบาลแบบผู้ป่วยใน</t>
  </si>
  <si>
    <t>F = จำนวนผู้ป่วยทั้งเพศชายและหญิง อายุตั้งแต่ 50 ปีขึ้นไป ที่เข้ารับการรักษาในโรงพยาบาลด้วยภาวะกระดูกสะโพกหักจากภยันตรายชนิดไม่รุนแรง (Fragility fracture) ทุกราย</t>
  </si>
  <si>
    <r>
      <t xml:space="preserve">2) ร้อยละของเด็กวัยเรียน สูงดีสมส่วน </t>
    </r>
    <r>
      <rPr>
        <b/>
        <sz val="9"/>
        <color rgb="FFFF0000"/>
        <rFont val="Arial"/>
        <family val="2"/>
      </rPr>
      <t>(ข้อ 2-7 เป็นการสำรวจหา Baseline Data)</t>
    </r>
  </si>
  <si>
    <t>1) ตำบลที่มีระบบการส่งเสริมสุขภาพดูแลผู้สูงอายุระยะยาว (LTC) ในชุมชนผ่านเกณฑ์</t>
  </si>
  <si>
    <t>1) รพ. ระดับ M และ F ที่ให้การบริบาลฟื้นสภาพระยะกลางแบบผู้ป่วยใน (intermediate bed/ward)</t>
  </si>
  <si>
    <r>
      <t>1) ระดับความสำเร็จของการพัฒนาเมืองสมุนไพร</t>
    </r>
    <r>
      <rPr>
        <b/>
        <sz val="9"/>
        <color rgb="FFFF0000"/>
        <rFont val="Arial"/>
        <family val="2"/>
      </rPr>
      <t xml:space="preserve"> (เฉพาะจังหวัดนครปฐม)</t>
    </r>
  </si>
  <si>
    <r>
      <t xml:space="preserve">1) ระดับความสำเร็จของเขตสุขภาพที่มีการบริหารจัดการระบบการผลิตและพัฒนากำลังคนได้ตามเกณฑ์เป้าหมาย </t>
    </r>
    <r>
      <rPr>
        <b/>
        <sz val="9"/>
        <color rgb="FFFF0000"/>
        <rFont val="Arial"/>
        <family val="2"/>
      </rPr>
      <t>(เป้าหมายระดับเขตสุขภาพ)</t>
    </r>
  </si>
  <si>
    <t>A(S) = จำนวนผู้ป่วยที่แพทย์วางแผนการรักษาด้วยการผ่าตัดและได้รับการผ่าตัดรักษา ≤4 สัปดาห์นับตามเกณฑ์ที่กำหนด</t>
  </si>
  <si>
    <t>A(C) = จำนวนผู้ป่วยที่แพทย์วางแผนการรักษาด้วยเคมีบำบัดและได้รับ การรักษาด้วยเคมีบำบัด ≤ 6  สัปดาห์นับตามเกณฑ์ที่กำหนด</t>
  </si>
  <si>
    <t>A(R) = จำนวนผู้ป่วยที่แพทย์วางแผนการรักษาด้วยรังสีรักษาและได้รับการรักษาด้วยรังสีรักษา ≤ 6  สัปดาห์นับตามเกณฑ์ที่กำหนด</t>
  </si>
  <si>
    <t>*1) อัตราเสียชีวิตของผู้ป่วยวิกฤติฉุกเฉิน (triagel level 1) ภายใน 24 ชม. ใน รพ. A, S, M1</t>
  </si>
  <si>
    <t>1.1 อัตราของผู้ป่วย trauma triage level 1 และมีข้อบ่งชี้ในการผ่าตัด ใน รพ. ระดับ A, S, M1 สามารถเข้าห้องผ่าตัดได้ภายใน 60 นาที ไม่ต่ำกว่าร้อยละ 80</t>
  </si>
  <si>
    <t>1.2 อัตราของผู้ป่วย triage level 1, 2 อยู่ในห้องฉุกเฉิน &lt;2 ชม. ใน รพ. ระดับ A, S, M1 ไม่ต่ำกว่าร้อยละ 60</t>
  </si>
  <si>
    <t>2.1 อัตราตายของผู้ป่วย PS score &gt;0.75 ใน รพ. ทุกระดับ และได้รับการทำ root cause analysis ไม่ต่ำกว่าร้อยละ 100</t>
  </si>
  <si>
    <t>3.1 อัตราของ TEA unit ใน รพ. ระดับ A, S, M1 ที่ผ่านเกณฑ์ประเมินคุณภาพ ไม่ต่ำกว่าร้อยละ 80</t>
  </si>
  <si>
    <t>3.2 อัตราของ รพ. ระดับ F2 ขึ้นไปที่ผ่านเกณฑ์ประเมิน ECS คุณภาพ ไม่ต่ำกว่าร้อยละ 80</t>
  </si>
  <si>
    <t>A1 = จำนวนผู้ป่วย trauma triage level 1 และมีข้อบ่งชี้ในการผ่าตัด ใน รพ. ระดับ A, S, M1 สามารถเข้าห้องผ่าตัดได้ภายใน 60 นาที</t>
  </si>
  <si>
    <t>B1 =จำนวนผู้ป่วย trauma triage level 1 และมีข้อบ่งชี้ในการผ่าตัดใน รพ. ระดับ A, S, M1 และได้รับการผ่าตัดทั้งหมด</t>
  </si>
  <si>
    <t>A3 = จำนวนผู้ป่วย PS score &gt;0.75 ที่เสียชีวิต และได้รับการทำ RCA ใน รพ. ทุกระดับ</t>
  </si>
  <si>
    <t>B3 = จำนวนผู้ป่วย PS score &gt;0.75 ที่เสียชีวิตใน รพ. ทุกระดับ</t>
  </si>
  <si>
    <t>A5 = จำนวน TEA unit ใน รพ. ระดับ A, S, M1 ที่ผ่านเกณฑ์ประเมินคุณภาพ</t>
  </si>
  <si>
    <t>B5 = จำนวน TEA unit ทั้งหมดใน รพ. ระดับ A, S, M1</t>
  </si>
  <si>
    <t>A6 = จำนวน รพ. ระดับ F2 ขึ้นไป ที่ผ่านเกณฑ์ประเมิน ECS คุณภาพ</t>
  </si>
  <si>
    <t>B6 = จำนวน รพ. ระดับ F2 ขึ้นไป ที่ผ่านเกณฑ์ประเมิน ECS คุณภาพทั้งหมด</t>
  </si>
  <si>
    <t>A = จำนวนข้อที่ผ่านเกณฑ์ประเมินการพัฒนาเมืองสมุนไพร (ต้นทาง กลางทาง ปลายทาง)</t>
  </si>
  <si>
    <r>
      <t>2) เขตสุขภาพที่มีการบริหารจัดการกำลังคนที่มีประสิทธิภาพ</t>
    </r>
    <r>
      <rPr>
        <b/>
        <sz val="9"/>
        <color rgb="FFFF0000"/>
        <rFont val="Arial"/>
        <family val="2"/>
      </rPr>
      <t xml:space="preserve"> (เป้าหมายระดับเขตสุขภาพ)</t>
    </r>
  </si>
  <si>
    <t xml:space="preserve">1.1 สสจ. ดำเนินการผ่านเกณฑ์ที่กำหนด ระดับ 5  </t>
  </si>
  <si>
    <t xml:space="preserve">1.2 สสอ. ดำเนินการผ่านเกณฑ์ที่กำหนด ระดับ 5  </t>
  </si>
  <si>
    <t>2) ร้อยละของ รพ. สังกัดกระทรวงสาธารณสุขมีคุณภาพมาตรฐานผ่านการรับรอง HA ขั้น 3</t>
  </si>
  <si>
    <t>3) ร้อยละของ รพ.สต. ที่ผ่านเกณฑ์การพัฒนาคุณภาพ รพ.สต. ติดดาว</t>
  </si>
  <si>
    <t xml:space="preserve">    ตัวชี้วัดย่อยที่ 2 ระดับความสำเร็จของการบังคับใช้กฎหมายครบองค์ประกอบที่กำหนดของสำนักงานสาธารณสุขจังหวัดทั่วประเทศ (เป้าหมาย 80% ของ สสจ.) 5 ขั้นตอน ดังนี้</t>
  </si>
  <si>
    <t>2) อัตราการฆ่าตัวตายสำเร็จ ประเมินไตรมาส 4 (อัตรา &lt; 6.3 /แสน)</t>
  </si>
  <si>
    <t xml:space="preserve">1) อัตราตายผู้ป่วยติดเชื้อในกระแสเลือดแบบรุนแรงชนิด community-acquired </t>
  </si>
  <si>
    <r>
      <t xml:space="preserve">1) ร้อยละการส่งต่อผู้ป่วยนอกเขตสุขภาพลดลง (A-B)/A x 100 </t>
    </r>
    <r>
      <rPr>
        <b/>
        <sz val="9"/>
        <color rgb="FFFF0000"/>
        <rFont val="Arial"/>
        <family val="2"/>
      </rPr>
      <t>(ค่าผ่านเกณฑ์ต้องเป็นบวก)</t>
    </r>
  </si>
  <si>
    <t>จ.กาญจนบุรี</t>
  </si>
  <si>
    <t>จ.นครปฐม</t>
  </si>
  <si>
    <t>จ.ราชบุรี</t>
  </si>
  <si>
    <t>จ.สุพรรณบุรี</t>
  </si>
  <si>
    <t>จ.ประจวบคีรีขันธ์</t>
  </si>
  <si>
    <t>จ.เพชรบุรี</t>
  </si>
  <si>
    <t>จ.สมุทรสงคราม</t>
  </si>
  <si>
    <t>จ.สมุทรสาคร</t>
  </si>
  <si>
    <t>กจ.</t>
  </si>
  <si>
    <t>นฐ.</t>
  </si>
  <si>
    <t>รบ.</t>
  </si>
  <si>
    <t>สพ.</t>
  </si>
  <si>
    <t>ปข.</t>
  </si>
  <si>
    <t>พบ.</t>
  </si>
  <si>
    <t>สส.</t>
  </si>
  <si>
    <t>สค.</t>
  </si>
  <si>
    <t>A = จำนวนโรงพยาบาลส่งเสริมสุขภาพตำบล ระดับ 5 ดาว (สะสม)</t>
  </si>
  <si>
    <t>B = จำนวนโรงพยาบาลส่งเสริมสุขภาพตำบล ระดับ 4 ดาว (สะสม)</t>
  </si>
  <si>
    <t>C = จำนวนโรงพยาบาลส่งเสริมสุขภาพตำบล ระดับ 3 ดาว (สะสม)</t>
  </si>
  <si>
    <t>3. ร้อยละของ "การเก็บตัวอย่าง" ผลิตภัณฑ์สุขภาพกลุ่มเสี่ยง (เก็บแล้วแต่ยังไม่ส่งตรวจ)</t>
  </si>
  <si>
    <r>
      <rPr>
        <b/>
        <sz val="9"/>
        <color theme="1"/>
        <rFont val="Arial"/>
        <family val="2"/>
      </rPr>
      <t xml:space="preserve">A0 = </t>
    </r>
    <r>
      <rPr>
        <sz val="9"/>
        <color theme="1"/>
        <rFont val="Arial"/>
        <family val="2"/>
      </rPr>
      <t>จำนวนผลิตภัณฑ์สุขภาพกลุ่มเสี่ยงที่เก็บตัวอย่างไปแล้ว (A1-4 และยาแผนโบราณ ที่เก็บแล้ว)</t>
    </r>
  </si>
  <si>
    <t>B = จำนวนทีม บริการการแพทย์ปฐมภูมิเป้าหมายของจังหวัด   (ประเทศ 6,500 ทีม)</t>
  </si>
  <si>
    <r>
      <t>1.2 อัตราการได้รับ Antibiotic ภายใน 1 ชม.(นับจากเวลาที่ได้รับการวินิจฉัย)</t>
    </r>
    <r>
      <rPr>
        <sz val="9"/>
        <color rgb="FFFF0000"/>
        <rFont val="Arial"/>
        <family val="2"/>
      </rPr>
      <t xml:space="preserve"> </t>
    </r>
  </si>
  <si>
    <t xml:space="preserve">1.3 อัตราการเจาะ H/C ก่อนให้ Antibiotic  </t>
  </si>
  <si>
    <t xml:space="preserve">1.4 อัตราการได้รับ IV 30 ml/kg ใน 1 ชม.แรก (ในกรณีไม่มีข้อห้าม) </t>
  </si>
  <si>
    <t xml:space="preserve">1.5 อัตราที่ผู้ป่วยได้รับการดูแลแบบภาวะวิกฤติ (ระดับ 2-3) ภายใน 3 ชม.  </t>
  </si>
  <si>
    <t xml:space="preserve">Sub1= จำนวนผู้ป่วยติดเชื้อในกระแสเลือดแบบรุนแรงที่ได้รับ Antibioticภายใน 1 ชม. </t>
  </si>
  <si>
    <t xml:space="preserve">Sub2= จำนวนผู้ป่วยติดเชื้อในกระแสเลือดแบบรุนแรง ที่ได้รับ การเจาะ H/C ก่อนให้ Antibiotic </t>
  </si>
  <si>
    <t>Sub3= จำนวนผู้ป่วยติดเชื้อในกระแสเลือดแบบรุนแรงที่ได้รับ Ivfluid จำนวน 1.5 ลิตร ภายใน 1 ชม.</t>
  </si>
  <si>
    <t>Sub4= จำนวนผู้ป่วยติดเชื้อในกระแสเลือดแบบรุนแรง ที่ได้เข้า ICU ภายใน 3 ชม.</t>
  </si>
  <si>
    <r>
      <rPr>
        <b/>
        <sz val="9"/>
        <color theme="1"/>
        <rFont val="Arial"/>
        <family val="2"/>
      </rPr>
      <t xml:space="preserve">D = </t>
    </r>
    <r>
      <rPr>
        <sz val="9"/>
        <color theme="1"/>
        <rFont val="Arial"/>
        <family val="2"/>
      </rPr>
      <t>จำนวนผู้ป่วยติดเชื้อในกระแสเลือดแบบรุนแรงชนิด community-acquired ทั้งหมด ที่ลง ICD 10 รหัส R 65.1 และ R57.2  ใน Principle Diagnosis และ Comorbidity  ไม่นับรวมที่ลงใน Post Admission Comorbidity (complication) และไม่นับรวมผู้ป่วย palliative (รหัส Z 51.5)</t>
    </r>
  </si>
  <si>
    <t>3.2 รพ.สต. ที่ผ่านเกณฑ์การพัฒนาคุณภาพ รพ.สต. ติดดาว ระดับ 5 ดาว (สะสม)</t>
  </si>
  <si>
    <t>Q3</t>
  </si>
  <si>
    <t>F = จำนวนเด็ก 9, 18, 30 และ 42 เดือน ที่ได้รับการตรวจคัดกรองพัฒนาการโดยใช้คู่มือเฝ้าระวังและส่งเสริมพัฒนาการเด็กปฐมวัย(DSPM) แล้วผลการตรวจคัดกรอง ผ่านครบ 5 ด้าน ในการตรวจคัดกรองพัฒนาการครั้งแรก "รวมกับ" เด็กที่พบพัฒนาการสงสัยล่าช้าและได้รับการติดตามให้ได้รับการกระตุ้นพัฒนาการ และประเมินซ้ำแล้วผลการประเมิน ผ่านครบ 5 ด้านภายใน 30 วัน(1B260)</t>
  </si>
  <si>
    <r>
      <t xml:space="preserve">D = จำนวนเด็กปฐมวัยที่ได้รับการคัดกรองแล้วพบว่ามีพัฒนาการล่าช้า </t>
    </r>
    <r>
      <rPr>
        <sz val="9"/>
        <color rgb="FFFF0000"/>
        <rFont val="Arial"/>
        <family val="2"/>
      </rPr>
      <t>(=G ใน PA 2 ???)</t>
    </r>
  </si>
  <si>
    <r>
      <rPr>
        <b/>
        <sz val="9"/>
        <color theme="1"/>
        <rFont val="Arial"/>
        <family val="2"/>
      </rPr>
      <t xml:space="preserve">G = </t>
    </r>
    <r>
      <rPr>
        <sz val="9"/>
        <color theme="1"/>
        <rFont val="Arial"/>
        <family val="2"/>
      </rPr>
      <t xml:space="preserve">จำนวนเด็กอายุ 9, 18, 30 และ 42 เดือน มีพัฒนาการล่าช้า </t>
    </r>
    <r>
      <rPr>
        <sz val="9"/>
        <color rgb="FFFF0000"/>
        <rFont val="Arial"/>
        <family val="2"/>
      </rPr>
      <t>(=D ใน KPI 4 ???)</t>
    </r>
  </si>
  <si>
    <r>
      <t xml:space="preserve">C = จำนวนเด็กปฐมวัยที่ได้รับการคัดกรองแล้วพบว่ามีพัฒนาการล่าช้าได้รับการกระตุ้นพัฒนาการด้วย TEDA4I </t>
    </r>
    <r>
      <rPr>
        <sz val="9"/>
        <color rgb="FFFF0000"/>
        <rFont val="Arial"/>
        <family val="2"/>
      </rPr>
      <t>(=H ใน PA 2 ???)</t>
    </r>
  </si>
  <si>
    <t>ผลรวม</t>
  </si>
  <si>
    <t>Y-64</t>
  </si>
  <si>
    <t>1) เด็กไทยมีระดับสติปัญญาเฉลี่ยไม่ต่ำกว่า 100 วัดผลปี 2564 (= A/B)</t>
  </si>
  <si>
    <t>One Bar Gap Wight = 70</t>
  </si>
  <si>
    <t>2 Col.</t>
  </si>
  <si>
    <t>บนเว้น 2 แถว กลาง เว้น 4 Row /  Rowhig=15 / Graph Hig=23Row</t>
  </si>
  <si>
    <t>OK-2Col-</t>
  </si>
  <si>
    <r>
      <rPr>
        <b/>
        <sz val="9"/>
        <color theme="1"/>
        <rFont val="Arial"/>
        <family val="2"/>
      </rPr>
      <t xml:space="preserve">A1-4 </t>
    </r>
    <r>
      <rPr>
        <sz val="9"/>
        <color theme="1"/>
        <rFont val="Arial"/>
        <family val="2"/>
      </rPr>
      <t>คือ จำนวนผลิตภัณฑ์สุขภาพกลุ่มเสี่ยงที่ได้รับการตรวจสอบทางห้องปฏิบัติการและมีความปลอดภัย ได้แก่</t>
    </r>
  </si>
  <si>
    <t>4Col-OK</t>
  </si>
  <si>
    <r>
      <t>2) ร้อยละของโรงพยาบาลที่มีทีม Refracture Prevention</t>
    </r>
    <r>
      <rPr>
        <b/>
        <sz val="9"/>
        <color rgb="FFFF0000"/>
        <rFont val="Arial"/>
        <family val="2"/>
      </rPr>
      <t xml:space="preserve"> (เป้าเขตสุขภาพ วัดรายจังหวัด)</t>
    </r>
  </si>
  <si>
    <t>(Template MOPH : http://bps.moph.go.th/new_bps/node/447 @ 8 พฤศจิกายน 2561)</t>
  </si>
  <si>
    <t>สูตรคำณวน</t>
  </si>
  <si>
    <t>=IF(OR(ISBLANK(M10),M10=0),"ไม่มีข้อมูล",(M9/M10)*100000)</t>
  </si>
  <si>
    <t>=SUM(E9:L9)</t>
  </si>
  <si>
    <t>=SUM(E10:L10)</t>
  </si>
  <si>
    <t/>
  </si>
  <si>
    <t>=IF(OR(ISBLANK(M17),M17=0),"ไม่มีข้อมูล",((M18)/M17)*100)</t>
  </si>
  <si>
    <t>=IF(OR(ISBLANK(M18),M18=0),"ไม่มีข้อมูล",((M19+M20)/M18)*100)</t>
  </si>
  <si>
    <t>=IF(OR(ISBLANK(M19),M19=0),"ไม่มีข้อมูล",(M21/M19)*100)</t>
  </si>
  <si>
    <t>=IF(OR(ISBLANK(M23),M23=0),"ไม่มีข้อมูล",(M24/M23)*100)</t>
  </si>
  <si>
    <t>=IF(OR(ISBLANK(M18),M18=0),"ไม่มีข้อมูล",(M22/M18)*100)</t>
  </si>
  <si>
    <t>=SUM(E17:L17)</t>
  </si>
  <si>
    <t>=SUM(E18:L18)</t>
  </si>
  <si>
    <t>=SUM(E19:L19)</t>
  </si>
  <si>
    <t>=SUM(E20:L20)</t>
  </si>
  <si>
    <t>=SUM(E21:L21)</t>
  </si>
  <si>
    <t>=SUM(E22:L22)</t>
  </si>
  <si>
    <t>=SUM(E23:L23)</t>
  </si>
  <si>
    <t>=SUM(E24:L24)</t>
  </si>
  <si>
    <t>=M27</t>
  </si>
  <si>
    <t>=IF(OR(ISBLANK(M33),M33=0),"ไม่มีข้อมูล",(M34/M33)*100)</t>
  </si>
  <si>
    <t>=IF(OR(ISBLANK(M34),M34=0),"ไม่มีข้อมูล",(M30/M34)*100)</t>
  </si>
  <si>
    <t>=IF(OR(ISBLANK(M35),M35=0),"ไม่มีข้อมูล",(M31/M35))</t>
  </si>
  <si>
    <t>=IF(OR(ISBLANK(M36),M36=0),"ไม่มีข้อมูล",(M32/M36))</t>
  </si>
  <si>
    <t>=SUM(E30:L30)</t>
  </si>
  <si>
    <t>=SUM(E31:L31)</t>
  </si>
  <si>
    <t>=SUM(E32:L32)</t>
  </si>
  <si>
    <t>=SUM(E33:L33)</t>
  </si>
  <si>
    <t>=SUM(E34:L34)</t>
  </si>
  <si>
    <t>=SUM(E35:L35)</t>
  </si>
  <si>
    <t>=SUM(E36:L36)</t>
  </si>
  <si>
    <t>=IF(OR(ISBLANK(M41),M41=0),"ไม่มีข้อมูล",(M40/M41))</t>
  </si>
  <si>
    <t>=IF(OR(ISBLANK(M43),M43=0),"ไม่มีข้อมูล",(M42/M43)*100)</t>
  </si>
  <si>
    <t>=SUM(E40:L40)</t>
  </si>
  <si>
    <t>=SUM(E41:L41)</t>
  </si>
  <si>
    <t>=SUM(E42:L42)</t>
  </si>
  <si>
    <t>=SUM(E43:L43)</t>
  </si>
  <si>
    <t>=IF(OR(ISBLANK(M58),M58=0),"ไม่มีข้อมูล",(M52/M58)*100)</t>
  </si>
  <si>
    <t>=M44</t>
  </si>
  <si>
    <t>=IF(OR(ISBLANK(M58),M58=0),"ไม่มีข้อมูล",(M53/M58)*100)</t>
  </si>
  <si>
    <t>=IF(OR(ISBLANK(M58),M58=0),"ไม่มีข้อมูล",(M54/M58)*100)</t>
  </si>
  <si>
    <t>=IF(OR(ISBLANK(M58),M58=0),"ไม่มีข้อมูล",(M55/M58)*100)</t>
  </si>
  <si>
    <t>=IF(OR(ISBLANK(M59),M59=0),"ไม่มีข้อมูล",(M58/M59)*100)</t>
  </si>
  <si>
    <t>=IF(OR(ISBLANK(M60),M60=0),"ไม่มีข้อมูล",(M56/M60)*100)</t>
  </si>
  <si>
    <t>=IF(OR(ISBLANK(M61),M61=0),"ไม่มีข้อมูล",(M57/M61)*100)</t>
  </si>
  <si>
    <t>=SUM(E52:L52)</t>
  </si>
  <si>
    <t>=SUM(E53:L53)</t>
  </si>
  <si>
    <t>=SUM(E54:L54)</t>
  </si>
  <si>
    <t>=SUM(E55:L55)</t>
  </si>
  <si>
    <t>=SUM(E56:L56)</t>
  </si>
  <si>
    <t>=SUM(E57:L57)</t>
  </si>
  <si>
    <t>=SUM(E58:L58)</t>
  </si>
  <si>
    <t>=SUM(E59:L59)</t>
  </si>
  <si>
    <t>=SUM(E60:L60)</t>
  </si>
  <si>
    <t>=SUM(E61:L61)</t>
  </si>
  <si>
    <t>=IF(OR(ISBLANK(M64),M64=0),"ไม่มีข้อมูล",(M63/M64)*1000)</t>
  </si>
  <si>
    <t>=SUM(E63:L63)</t>
  </si>
  <si>
    <t>=SUM(E64:L64)</t>
  </si>
  <si>
    <t>=IF(OR(ISBLANK(M68),M68=0),"ไม่มีข้อมูล",(M67/M68)*100)</t>
  </si>
  <si>
    <t>=SUM(E67:L67)</t>
  </si>
  <si>
    <t>=SUM(E68:L68)</t>
  </si>
  <si>
    <t>=IF(OR(ISBLANK(M73),M73=0),"ไม่มีข้อมูล",(M72/M73)*100)</t>
  </si>
  <si>
    <t>=SUM(E72:L72)</t>
  </si>
  <si>
    <t>=SUM(E73:L73)</t>
  </si>
  <si>
    <t>=IF(M78=0,"ไม่มีข้อมูล",SUM(E77:L77)/M78*100)</t>
  </si>
  <si>
    <t>=SUM(E78:L78)</t>
  </si>
  <si>
    <t>=IF(OR(ISBLANK(M87),M88=0),"ไม่มีข้อมูล",(M87/M88)*100)</t>
  </si>
  <si>
    <t>=IF(OR(ISBLANK(M90),M90=0),"ไม่มีข้อมูล",(M89/M90)*100)</t>
  </si>
  <si>
    <t>=SUM(E87:L87)</t>
  </si>
  <si>
    <t>=SUM(E88:L88)</t>
  </si>
  <si>
    <t>=SUM(E89:L89)</t>
  </si>
  <si>
    <t>=SUM(E90:L90)</t>
  </si>
  <si>
    <t>=M103+M104+M105+M106+M108</t>
  </si>
  <si>
    <t>=IF(ISERROR((M98/M103*100)+(M99/M104*100)+(M100/M105*100)+(M101/M106*100)+(M107/M108*100)/5),"ไม่มีข้อมูล",IF((M103+M104+M105+M106+M108)=0,"ไม่มีข้อมูล",(((M98/M103*100)+(M99/M104*100)+(M100/M105*100)+(M101/M106*100))+(M107/M108*100))/5))</t>
  </si>
  <si>
    <t>=IF(ISERROR((M98/M103*100)+(M99/M104*100)+(M100/M105*100)+(M101/M106*100)/5),"ไม่มีข้อมูล",IF((M103+M104+M105+M106)=0,"ไม่มีข้อมูล",(((M98/M103*100)+(M99/M104*100)+(M100/M105*100)+(M101/M106*100))/4)))</t>
  </si>
  <si>
    <t>=IF(ISERROR(M107/M108*100),"ไม่มีข้อมูล",IF(M108=0,"ไม่มีข้อมูล",M107/M108*100))</t>
  </si>
  <si>
    <t>=IF(ISERROR(M96/(M103+M104+M105+M106+M108)*100),"ไม่มีข้อมูล",IF((M103+M104+M105+M106+M108)=0,"ไม่มีข้อมูล",M96/(M103+M104+M105+M106+M108)*100))</t>
  </si>
  <si>
    <t>=SUM(E96:L96)</t>
  </si>
  <si>
    <t>=SUM(E98:L98)</t>
  </si>
  <si>
    <t>=SUM(E99:L99)</t>
  </si>
  <si>
    <t>=SUM(E100:L100)</t>
  </si>
  <si>
    <t>=SUM(E101:L101)</t>
  </si>
  <si>
    <t>=SUM(E103:L103)</t>
  </si>
  <si>
    <t>=SUM(E104:L104)</t>
  </si>
  <si>
    <t>=SUM(E105:L105)</t>
  </si>
  <si>
    <t>=SUM(E106:L106)</t>
  </si>
  <si>
    <t>=SUM(E107:L107)</t>
  </si>
  <si>
    <t>=SUM(E108:L108)</t>
  </si>
  <si>
    <t>=IF(ISERROR((M116+M117+M118+M119)/M120)*100,"ไม่มีข้อมูล",IF((M116+M117+M118+M119)=0,"ไม่มีข้อมูล",(M116+M117+M118+M119)/M120*100))</t>
  </si>
  <si>
    <t>=IF(ISERROR((M117+M118+M119)/M120)*100,"ไม่มีข้อมูล",IF((M117+M118+M119)=0,"ไม่มีข้อมูล",(M117+M118+M119)/M120*100))</t>
  </si>
  <si>
    <t>=IF(ISERROR((M118+M119)/M120)*100,"ไม่มีข้อมูล",IF((M118+M119)=0,"ไม่มีข้อมูล",(M118+M119)/M120*100))</t>
  </si>
  <si>
    <t>=IF(ISERROR(M119/M120)*100,"ไม่มีข้อมูล",IF(ISBLANK(M119),"ไม่มีข้อมูล",IF(M119=0,"ยังไม่ผ่าน",(M119/M120)*100)))</t>
  </si>
  <si>
    <t>=SUM(E116:L116)</t>
  </si>
  <si>
    <t>=SUM(E117:L117)</t>
  </si>
  <si>
    <t>=SUM(E118:L118)</t>
  </si>
  <si>
    <t>=SUM(E119:L119)</t>
  </si>
  <si>
    <t>=SUM(E120:L120)</t>
  </si>
  <si>
    <t>=IF(OR(ISBLANK(M126),M126=0),"ไม่มีข้อมูล",(M125/M126)*100)</t>
  </si>
  <si>
    <t>=SUM(E125:L125)</t>
  </si>
  <si>
    <t>=SUM(E126:L126)</t>
  </si>
  <si>
    <t>=IF(OR(ISBLANK(M130),M130=0),"ไม่มีข้อมูล",(M129/M130)*100)</t>
  </si>
  <si>
    <t>=SUM(E129:L129)</t>
  </si>
  <si>
    <t>=SUM(E130:L130)</t>
  </si>
  <si>
    <t>=SUM(E131:L131)</t>
  </si>
  <si>
    <t>=IF(OR(ISBLANK(M142),M142=0),"ไม่มีข้อมูล",(M141/M142)*100)</t>
  </si>
  <si>
    <t>=IF(OR(ISBLANK(M144),M144=0),"ไม่มีข้อมูล",(M143/M144)*100)</t>
  </si>
  <si>
    <t>=IF(OR(ISBLANK(M146),M146=0),"ไม่มีข้อมูล",(M145/M146)*100)</t>
  </si>
  <si>
    <t>=IF(OR(ISBLANK(M148),M148=0),"ไม่มีข้อมูล",(M147/M148)*100)</t>
  </si>
  <si>
    <t>=IF(OR(ISBLANK(M150),M150=0),"ไม่มีข้อมูล",(M149/M150)*100)</t>
  </si>
  <si>
    <t>=IF(OR(ISBLANK(M152),M152=0),"ไม่มีข้อมูล",(M151/M152)*100)</t>
  </si>
  <si>
    <t>=SUM(E141:L141)</t>
  </si>
  <si>
    <t>=SUM(E142:L142)</t>
  </si>
  <si>
    <t>=SUM(E143:L143)</t>
  </si>
  <si>
    <t>=SUM(E144:L144)</t>
  </si>
  <si>
    <t>=SUM(E145:L145)</t>
  </si>
  <si>
    <t>=SUM(E146:L146)</t>
  </si>
  <si>
    <t>=SUM(E147:L147)</t>
  </si>
  <si>
    <t>=SUM(E148:L148)</t>
  </si>
  <si>
    <t>=SUM(E149:L149)</t>
  </si>
  <si>
    <t>=SUM(E150:L150)</t>
  </si>
  <si>
    <t>=SUM(E151:L151)</t>
  </si>
  <si>
    <t>=SUM(E152:L152)</t>
  </si>
  <si>
    <t>=IF(OR(ISBLANK(M158),M158=0),"ไม่มีข้อมูล",(M157/M158)*100)</t>
  </si>
  <si>
    <t>=IF(OR(ISBLANK(M160),M160=0),"ไม่มีข้อมูล",(M159/M160)*100)</t>
  </si>
  <si>
    <t>=SUM(E157:L157)</t>
  </si>
  <si>
    <t>=SUM(E158:L158)</t>
  </si>
  <si>
    <t>=SUM(E159:L159)</t>
  </si>
  <si>
    <t>=SUM(E160:L160)</t>
  </si>
  <si>
    <t>=IF(OR(ISBLANK(M167),M167=0),"ไม่มีข้อมูล",(M165/M167)*100)</t>
  </si>
  <si>
    <t>=IF(OR(ISBLANK(M167),M167=0),"ไม่มีข้อมูล",(M166/M167)*100)</t>
  </si>
  <si>
    <t>=SUM(E165:L165)</t>
  </si>
  <si>
    <t>=SUM(E166:L166)</t>
  </si>
  <si>
    <t>=SUM(E167:L167)</t>
  </si>
  <si>
    <t>=IF(OR(ISBLANK(M170),M170=0),"ไม่มีข้อมูล",(M169/M170)*100)</t>
  </si>
  <si>
    <t>=SUM(E169:L169)</t>
  </si>
  <si>
    <t>=SUM(E170:L170)</t>
  </si>
  <si>
    <t>=IF(OR(ISBLANK(M173),M173=0),"ไม่มีข้อมูล",((M173-M174)/M173)*100)</t>
  </si>
  <si>
    <t>=SUM(E173:L173)</t>
  </si>
  <si>
    <t>=SUM(E174:L174)</t>
  </si>
  <si>
    <t>=IF(OR(ISBLANK(M180),M180=0),"ไม่มีข้อมูล",(M179/M180)*1000)</t>
  </si>
  <si>
    <t>=SUM(E179:L179)</t>
  </si>
  <si>
    <t>=SUM(E180:L180)</t>
  </si>
  <si>
    <t>=IF(OR(ISBLANK(M183),M183=0),"ไม่มีข้อมูล",(M184/M183)*100)</t>
  </si>
  <si>
    <t>=SUM(E183:L183)</t>
  </si>
  <si>
    <t>=SUM(E184:L184)</t>
  </si>
  <si>
    <t>=IF(OR(ISBLANK(M188),M188=0),"ไม่มีข้อมูล",(M187/M188)*100)</t>
  </si>
  <si>
    <t>=SUM(E187:L187)</t>
  </si>
  <si>
    <t>=SUM(E188:L188)</t>
  </si>
  <si>
    <t>=IF(OR(ISBLANK(M192),M192=0),"ไม่มีข้อมูล",(M191/M192)*100)</t>
  </si>
  <si>
    <t>=SUM(E191:L191)</t>
  </si>
  <si>
    <t>=SUM(E192:L192)</t>
  </si>
  <si>
    <t>=IF(OR(ISBLANK(M197),M197=0),"ไม่มีข้อมูล",(M196/M197)*100000)</t>
  </si>
  <si>
    <t>=IF(OR(ISBLANK(M199),M199=0),"ไม่มีข้อมูล",(M198/M199)*100)</t>
  </si>
  <si>
    <t>=SUM(E196:L196)</t>
  </si>
  <si>
    <t>=SUM(E197:L197)</t>
  </si>
  <si>
    <t>=SUM(E198:L198)</t>
  </si>
  <si>
    <t>=SUM(E199:L199)</t>
  </si>
  <si>
    <t>=IF(OR(ISBLANK(M213),M213=0),"ไม่มีข้อมูล",(M206+M208)/M213*100)</t>
  </si>
  <si>
    <t>=IF(OR(ISBLANK($M$213),$M$213=0),"ไม่มีข้อมูล",(M209)/$M$213*100)</t>
  </si>
  <si>
    <t>=IF(OR(ISBLANK($M$213),$M$213=0),"ไม่มีข้อมูล",(M210)/$M$213*100)</t>
  </si>
  <si>
    <t>=IF(OR(ISBLANK($M$213),$M$213=0),"ไม่มีข้อมูล",(M211)/$M$213*100)</t>
  </si>
  <si>
    <t>=IF(OR(ISBLANK($M$213),$M$213=0),"ไม่มีข้อมูล",(M212)/$M$213*100)</t>
  </si>
  <si>
    <t>=SUM(E206:L206)</t>
  </si>
  <si>
    <t>=SUM(E207:L207)</t>
  </si>
  <si>
    <t>=SUM(E208:L208)</t>
  </si>
  <si>
    <t>=SUM(E209:L209)</t>
  </si>
  <si>
    <t>=SUM(E210:L210)</t>
  </si>
  <si>
    <t>=SUM(E211:L211)</t>
  </si>
  <si>
    <t>=SUM(E212:L212)</t>
  </si>
  <si>
    <t>=SUM(E213:L213)</t>
  </si>
  <si>
    <t>=SUM(E214:L214)</t>
  </si>
  <si>
    <t>=IF(OR(ISBLANK(M219),M219=0),"ไม่มีข้อมูล",(M218/M219)*100)</t>
  </si>
  <si>
    <t>=IF(OR(ISBLANK(M222),M222=0),"ไม่มีข้อมูล",(M220/M222)*100)</t>
  </si>
  <si>
    <t>=IF(OR(ISBLANK(M222),M222=0),"ไม่มีข้อมูล",(M221/M222)*100)</t>
  </si>
  <si>
    <t>=SUM(E218:L218)</t>
  </si>
  <si>
    <t>=SUM(E219:L219)</t>
  </si>
  <si>
    <t>=SUM(E220:L220)</t>
  </si>
  <si>
    <t>=SUM(E221:L221)</t>
  </si>
  <si>
    <t>=SUM(E222:L222)</t>
  </si>
  <si>
    <t>=IF(OR(ISBLANK(M226),M226=0),"ไม่มีข้อมูล",(M225/M226)*100)</t>
  </si>
  <si>
    <t>=SUM(E225:L225)</t>
  </si>
  <si>
    <t>=SUM(E226:L226)</t>
  </si>
  <si>
    <t>=IF(OR(ISBLANK(M229),M229=0),"ไม่มีข้อมูล",(M228/M229)*100000)</t>
  </si>
  <si>
    <t>=SUM(E228:L228)</t>
  </si>
  <si>
    <t>=SUM(E229:L229)</t>
  </si>
  <si>
    <t>=IF(OR(M232="ไม่มีข้อมูล",M233="ไม่มีข้อมูล",M234="ไม่มีข้อมูล"),"ไม่มีข้อมูล",IF(AND(M232&gt;=$D$232,M233&gt;=$D$233,M234&gt;=$D$234),"ผ่านเกณฑ์","ไม่ผ่านเกณฑ์"))</t>
  </si>
  <si>
    <t>=IF(OR(ISBLANK(M238),M238=0),"ไม่มีข้อมูล",(M235/M238)*100)</t>
  </si>
  <si>
    <t>=IF(OR(ISBLANK(M239),M239=0),"ไม่มีข้อมูล",(M236/M239)*100)</t>
  </si>
  <si>
    <t>=IF(OR(ISBLANK(M240),M240=0),"ไม่มีข้อมูล",(M237/M240)*100)</t>
  </si>
  <si>
    <t>=SUM(E235:L235)</t>
  </si>
  <si>
    <t>=SUM(E236:L236)</t>
  </si>
  <si>
    <t>=SUM(E237:L237)</t>
  </si>
  <si>
    <t>=SUM(E238:L238)</t>
  </si>
  <si>
    <t>=SUM(E239:L239)</t>
  </si>
  <si>
    <t>=SUM(E240:L240)</t>
  </si>
  <si>
    <t>=IF(OR(ISBLANK(M244),M244=0),"ไม่มีข้อมูล",(M243/M244)*100)</t>
  </si>
  <si>
    <t>=SUM(E243:L243)</t>
  </si>
  <si>
    <t>=SUM(E244:L244)</t>
  </si>
  <si>
    <t>=IF(OR(ISBLANK(M248),M248=0),"ไม่มีข้อมูล",(M247/M248)*100)</t>
  </si>
  <si>
    <t>=SUM(E247:L247)</t>
  </si>
  <si>
    <t>=SUM(E248:L248)</t>
  </si>
  <si>
    <t>=IF(OR(ISBLANK(M252),M252=0),"ไม่มีข้อมูล",(M251/M252)*100)</t>
  </si>
  <si>
    <t>=SUM(E251:L251)</t>
  </si>
  <si>
    <t>=SUM(E252:L252)</t>
  </si>
  <si>
    <t>=IF(OR(ISBLANK(M256),M256=0),"ไม่มีข้อมูล",(M255/M256)*100)</t>
  </si>
  <si>
    <t>=SUM(E255:L255)</t>
  </si>
  <si>
    <t>=SUM(E256:L256)</t>
  </si>
  <si>
    <t>=IF(OR(ISBLANK(M259),M259=0),"ไม่มีข้อมูล",(M258/M259)*100)</t>
  </si>
  <si>
    <t>=SUM(E258:L258)</t>
  </si>
  <si>
    <t>=SUM(E259:L259)</t>
  </si>
  <si>
    <t>=IF(OR(ISBLANK(M264),M264=0),"ไม่มีข้อมูล",(M263/M264)*100)</t>
  </si>
  <si>
    <t>=IF(OR(ISBLANK(M266),M266=0),"ไม่มีข้อมูล",(M265/M266)*100)</t>
  </si>
  <si>
    <t>=SUM(E263:L263)</t>
  </si>
  <si>
    <t>=SUM(E264:L264)</t>
  </si>
  <si>
    <t>=SUM(E265:L265)</t>
  </si>
  <si>
    <t>=SUM(E266:L266)</t>
  </si>
  <si>
    <t>=IF(OR(ISBLANK(M270),M270=0),"ไม่มีข้อมูล",(M269/M270)*100)</t>
  </si>
  <si>
    <t>=SUM(E269:L269)</t>
  </si>
  <si>
    <t>=SUM(E270:L270)</t>
  </si>
  <si>
    <t>=IF(OR(ISBLANK(M281),M281=0),"ไม่มีข้อมูล",(M280/M281)*100)</t>
  </si>
  <si>
    <t>=IF(OR(ISBLANK(M283),M283=0),"ไม่มีข้อมูล",(M282/M283)*100)</t>
  </si>
  <si>
    <t>=IF(OR(ISBLANK(M285),M285=0),"ไม่มีข้อมูล",(M284/M285)*100)</t>
  </si>
  <si>
    <t>=IF(OR(ISBLANK(M287),M287=0),"ไม่มีข้อมูล",(M286/M287)*100)</t>
  </si>
  <si>
    <t>=IF(OR(ISBLANK(M289),M289=0),"ไม่มีข้อมูล",(M288/M289)*100)</t>
  </si>
  <si>
    <t>=IF(OR(ISBLANK(M291),M291=0),"ไม่มีข้อมูล",(M290/M291)*100)</t>
  </si>
  <si>
    <t>=IF(OR(ISBLANK(M293),M293=0),"ไม่มีข้อมูล",(M292/M293)*100)</t>
  </si>
  <si>
    <t>=SUM(E280:L280)</t>
  </si>
  <si>
    <t>=SUM(E281:L281)</t>
  </si>
  <si>
    <t>=SUM(E282:L282)</t>
  </si>
  <si>
    <t>=SUM(E283:L283)</t>
  </si>
  <si>
    <t>=SUM(E284:L284)</t>
  </si>
  <si>
    <t>=SUM(E285:L285)</t>
  </si>
  <si>
    <t>=SUM(E286:L286)</t>
  </si>
  <si>
    <t>=SUM(E287:L287)</t>
  </si>
  <si>
    <t>=SUM(E288:L288)</t>
  </si>
  <si>
    <t>=SUM(E289:L289)</t>
  </si>
  <si>
    <t>=SUM(E290:L290)</t>
  </si>
  <si>
    <t>=SUM(E291:L291)</t>
  </si>
  <si>
    <t>=SUM(E292:L292)</t>
  </si>
  <si>
    <t>=SUM(E293:L293)</t>
  </si>
  <si>
    <t>=IF(OR(ISBLANK(M296),M296=0),"ไม่มีข้อมูล",(M295/M296)*100)</t>
  </si>
  <si>
    <t>=SUM(E295:L295)</t>
  </si>
  <si>
    <t>=SUM(E296:L296)</t>
  </si>
  <si>
    <t>=IF(OR(ISBLANK(M301),M301=0),"ไม่มีข้อมูล",(M300/M301)*100)</t>
  </si>
  <si>
    <t>=SUM(E300:L300)</t>
  </si>
  <si>
    <t>=SUM(E301:L301)</t>
  </si>
  <si>
    <t>=IF(OR(ISBLANK(M306),M306=0),"ไม่มีข้อมูล",(M305/M306)*100)</t>
  </si>
  <si>
    <t>=SUM(E305:L305)</t>
  </si>
  <si>
    <t>=SUM(E306:L306)</t>
  </si>
  <si>
    <t>=IF(OR(ISBLANK(M311),M311=0),"ไม่มีข้อมูล",(#REF!/M311)*100)</t>
  </si>
  <si>
    <t>=SUM(E310:L310)</t>
  </si>
  <si>
    <t>=SUM(E311:L311)</t>
  </si>
  <si>
    <t>=IF(OR(ISBLANK(M314),M314=0),"ไม่มีข้อมูล",(#REF!/M314)*100)</t>
  </si>
  <si>
    <t>=SUM(E313:L313)</t>
  </si>
  <si>
    <t>=SUM(E314:L314)</t>
  </si>
  <si>
    <t>=COUNTIF(E315:L315,1)</t>
  </si>
  <si>
    <t>=IF(OR(ISBLANK(M319),M319=0),"ไม่มีข้อมูล",(M318/M319)*100)</t>
  </si>
  <si>
    <t>=IF(OR(ISBLANK(M321),M321=0),"ไม่มีข้อมูล",(M320/M321)*100)</t>
  </si>
  <si>
    <t>=SUM(E318:L318)</t>
  </si>
  <si>
    <t>=SUM(E319:L319)</t>
  </si>
  <si>
    <t>=SUM(E320:L320)</t>
  </si>
  <si>
    <t>=SUM(E321:L321)</t>
  </si>
  <si>
    <t>=IF(OR(ISBLANK(M326),M326=0),"ไม่มีข้อมูล",(M325/M326)*100)</t>
  </si>
  <si>
    <t>=SUM(E325:L325)</t>
  </si>
  <si>
    <t>=SUM(E326:L326)</t>
  </si>
  <si>
    <t>=IF(OR(M328="ไม่มีข้อมูล",M329="ไม่มีข้อมูล"),"ไม่มีข้อมูล",IF(AND(M328&gt;=$D$328,M329&gt;=$D$329),"ผ่านเกณฑ์","ไม่ผ่านเกณฑ์"))</t>
  </si>
  <si>
    <t>=IF(OR(ISBLANK(M331),M331=0),"ไม่มีข้อมูล",(M330/M331)*100)</t>
  </si>
  <si>
    <t>=IF(OR(ISBLANK(M333),M333=0),"ไม่มีข้อมูล",(M332/M333)*100)</t>
  </si>
  <si>
    <t>=SUM(E330:L330)</t>
  </si>
  <si>
    <t>=SUM(E331:L331)</t>
  </si>
  <si>
    <t>=SUM(E332:L332)</t>
  </si>
  <si>
    <t>=SUM(E333:L333)</t>
  </si>
  <si>
    <t>=IF(OR(M335="ไม่มีข้อมูล",M336="ไม่มีข้อมูล"),"ไม่มีข้อมูล",IF(AND(M335&gt;=$D$335,M336&gt;=$D$336),"ผ่านเกณฑ์","ไม่ผ่านเกณฑ์"))</t>
  </si>
  <si>
    <t>=IF(OR(ISBLANK(M338),M338=0),"ไม่มีข้อมูล",(M337/M338)*100)</t>
  </si>
  <si>
    <t>=IF(OR(ISBLANK(M340),M340=0),"ไม่มีข้อมูล",(M339/M340)*100)</t>
  </si>
  <si>
    <t>=SUM(E337:L337)</t>
  </si>
  <si>
    <t>=SUM(E338:L338)</t>
  </si>
  <si>
    <t>=SUM(E339:K339)</t>
  </si>
  <si>
    <t>=SUM(E340:K340)</t>
  </si>
  <si>
    <t>=IF(OR(M342="ไม่มีข้อมูล",M343="ไม่มีข้อมูล"),"ไม่มีข้อมูล",IF(AND(M342&gt;=$D$342,M343&gt;=$D$343),"ผ่านเกณฑ์","ไม่ผ่านเกณฑ์"))</t>
  </si>
  <si>
    <t>=IF(OR(ISBLANK(M347),M347=0),"ไม่มีข้อมูล",(M346/M347)*100)</t>
  </si>
  <si>
    <t>=IF(OR(ISBLANK(M347),M347=0),"ไม่มีข้อมูล",(M344/M347)*100)</t>
  </si>
  <si>
    <t>=SUM(E344:L344)</t>
  </si>
  <si>
    <t>=SUM(E345:L345)</t>
  </si>
  <si>
    <t>=SUM(E346:L346)</t>
  </si>
  <si>
    <t>=SUM(E347:L347)</t>
  </si>
  <si>
    <t>=IF(M351="ไม่มีข้อมูล","ไม่มีข้อมูล",COUNTIF(E350:L350,1)/8*100)</t>
  </si>
  <si>
    <t>=IF(OR(ISBLANK(M353),M353=0),"ไม่มีข้อมูล",(M352/M353)*100)</t>
  </si>
  <si>
    <t>=SUM(E352:L352)</t>
  </si>
  <si>
    <t>=SUM(E353:L353)</t>
  </si>
  <si>
    <t>=IF(OR(M356="ไม่มีข้อมูล",M357="ไม่มีข้อมูล",M358="ไม่มีข้อมูล"),"ไม่มีข้อมูล",IF(AND(M356&gt;=$D$356,M357&gt;=$D$357,M358&gt;=$D$358),"ผ่านเกณฑ์","ไม่ผ่านเกณฑ์"))</t>
  </si>
  <si>
    <t>=IFERROR(IF(OR(ISBLANK(M360),ISBLANK(M361)),"ไม่มีข้อมูล",(M360+M361)/M362*100),"ไม่มีข้อมูล")</t>
  </si>
  <si>
    <t>=IF(OR(ISBLANK(M366),M366=0),"ไม่มีข้อมูล",(M364+M365)/M366*100)</t>
  </si>
  <si>
    <t>=IF(OR(ISBLANK(M370),M370=0),"ไม่มีข้อมูล",(M368+M369)/M370*100)</t>
  </si>
  <si>
    <t>=SUM(E359:L359)</t>
  </si>
  <si>
    <t>=SUM(E360:L360)</t>
  </si>
  <si>
    <t>=SUM(E361:L361)</t>
  </si>
  <si>
    <t>=SUM(E362:L362)</t>
  </si>
  <si>
    <t>=SUM(E363:L363)</t>
  </si>
  <si>
    <t>=SUM(E364:L364)</t>
  </si>
  <si>
    <t>=SUM(E365:L365)</t>
  </si>
  <si>
    <t>=SUM(E366:L366)</t>
  </si>
  <si>
    <t>=SUM(E367:L367)</t>
  </si>
  <si>
    <t>=SUM(E368:L368)</t>
  </si>
  <si>
    <t>=SUM(E369:L369)</t>
  </si>
  <si>
    <t>=SUM(E370:L370)</t>
  </si>
  <si>
    <t>=IF(OR(ISBLANK(M373),M373=0),"ไม่มีข้อมูล",(M372/M373)*100)</t>
  </si>
  <si>
    <t>=SUM(E372:L372)</t>
  </si>
  <si>
    <t>=SUM(E373:L373)</t>
  </si>
  <si>
    <t>=IF(OR(ISBLANK(M385),M385=0),"ไม่มีข้อมูล",(M384/M385)*100)</t>
  </si>
  <si>
    <t>=SUM(E384:L384)</t>
  </si>
  <si>
    <t>=SUM(E385:L385)</t>
  </si>
  <si>
    <t>=IF(OR(E393="ไม่มีข้อมูล",F393="ไม่มีข้อมูล",G393="ไม่มีข้อมูล",H393="ไม่มีข้อมูล",I393="ไม่มีข้อมูล",J393="ไม่มีข้อมูล",K393="ไม่มีข้อมูล",L393="ไม่มีข้อมูล"),"ไม่มีข้อมูล",COUNTIF(E392:L392,1)/8*100)</t>
  </si>
  <si>
    <r>
      <t xml:space="preserve">แผนภูมิเปรียบเทียบผลงานตาม PA/KPI </t>
    </r>
    <r>
      <rPr>
        <sz val="11"/>
        <color rgb="FF0000CC"/>
        <rFont val="Calibri"/>
        <family val="2"/>
        <scheme val="minor"/>
      </rPr>
      <t>ไตรมาสที่ 2 ปี 2562</t>
    </r>
    <r>
      <rPr>
        <sz val="11"/>
        <color theme="1"/>
        <rFont val="Calibri"/>
        <family val="2"/>
        <scheme val="minor"/>
      </rPr>
      <t xml:space="preserve"> รายจังหวัด และภาพรวมเขตสุขภาพที่ 5</t>
    </r>
  </si>
  <si>
    <r>
      <t xml:space="preserve">A1= จำนวน รพ.สังกัด กสธ. ที่ดำเนินกิจกรรม GREEN &amp; CLEAN ผ่านเกณฑ์ระดับพื้นฐาน </t>
    </r>
    <r>
      <rPr>
        <sz val="9"/>
        <color rgb="FFFF0000"/>
        <rFont val="Arial"/>
        <family val="2"/>
      </rPr>
      <t>(ไม่รวมระดับดีขึ้นไป)</t>
    </r>
  </si>
  <si>
    <r>
      <rPr>
        <b/>
        <sz val="9"/>
        <color theme="1"/>
        <rFont val="Arial"/>
        <family val="2"/>
      </rPr>
      <t xml:space="preserve">H = </t>
    </r>
    <r>
      <rPr>
        <sz val="9"/>
        <color theme="1"/>
        <rFont val="Arial"/>
        <family val="2"/>
      </rPr>
      <t>จำนวนเด็กอายุ 9, 18, 30 และ 42 เดือน มีพัฒนาการล่าช้าได้รับการกระตุ้นด้วย TEDA4I</t>
    </r>
    <r>
      <rPr>
        <sz val="9"/>
        <color rgb="FFFF0000"/>
        <rFont val="Arial"/>
        <family val="2"/>
      </rPr>
      <t xml:space="preserve"> (=C ใน KPI 4 ???)</t>
    </r>
  </si>
  <si>
    <t>ดำเนินการแล้ว</t>
  </si>
  <si>
    <t>ยังไม่ดำเนินการ</t>
  </si>
  <si>
    <t>รพ.ทุกแห่งยังไม่มี</t>
  </si>
  <si>
    <t>HIS gateway</t>
  </si>
  <si>
    <t>มีขั้นตอนที่ 1</t>
  </si>
  <si>
    <t>มีขั้นตอนที่ 2-3</t>
  </si>
  <si>
    <t>ไม่ใช้ป้าหมายเขต 5</t>
  </si>
  <si>
    <t>มีขั้นที่ 1-3</t>
  </si>
  <si>
    <t>มีขั้นที่ 1-5</t>
  </si>
  <si>
    <t>ไม่ใช่เป้าหมาย</t>
  </si>
  <si>
    <t>ของเขตสุขภาพที่ 5</t>
  </si>
  <si>
    <t>รอตึกหัวใจเสร็จ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</si>
</sst>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_ ;[Red]\-0.00\ "/>
    <numFmt numFmtId="165" formatCode="#,##0.0"/>
    <numFmt numFmtId="166" formatCode="0.0"/>
  </numFmts>
  <fonts count="34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color rgb="FFFF0000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10"/>
      <color theme="9" tint="-0.499984740745262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color rgb="FF0000CC"/>
      <name val="Arial"/>
      <family val="2"/>
    </font>
    <font>
      <b/>
      <sz val="9"/>
      <color rgb="FFFF0000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9"/>
      <color rgb="FF0000CC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u/>
      <sz val="9"/>
      <color theme="1"/>
      <name val="Arial"/>
      <family val="2"/>
    </font>
    <font>
      <b/>
      <sz val="8"/>
      <name val="Arial"/>
      <family val="2"/>
    </font>
    <font>
      <b/>
      <sz val="9"/>
      <color rgb="FFFFFF00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sz val="9"/>
      <color rgb="FF0000CC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6"/>
      <color theme="1"/>
      <name val="Arial"/>
      <family val="2"/>
    </font>
    <font>
      <sz val="6"/>
      <color rgb="FF0000CC"/>
      <name val="Arial"/>
      <family val="2"/>
    </font>
    <font>
      <sz val="9"/>
      <color rgb="FFFFFFBE"/>
      <name val="Arial"/>
      <family val="2"/>
    </font>
    <font>
      <b/>
      <sz val="9"/>
      <color rgb="FFFFFFBE"/>
      <name val="Arial"/>
      <family val="2"/>
    </font>
    <font>
      <b/>
      <sz val="11"/>
      <color theme="1"/>
      <name val="Arial"/>
      <family val="2"/>
    </font>
    <font>
      <sz val="7"/>
      <name val="Arial"/>
      <family val="2"/>
    </font>
    <font>
      <sz val="7"/>
      <color theme="0"/>
      <name val="Arial"/>
      <family val="2"/>
    </font>
    <font>
      <sz val="11"/>
      <color rgb="FF0000CC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F2F7F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gray0625">
        <fgColor rgb="FF0000CC"/>
        <bgColor rgb="FFF2F7FC"/>
      </patternFill>
    </fill>
    <fill>
      <patternFill patternType="solid">
        <fgColor rgb="FFFFFFBE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gray0625">
        <bgColor rgb="FFF2F7FC"/>
      </patternFill>
    </fill>
    <fill>
      <patternFill patternType="solid">
        <fgColor rgb="FFE7F0F9"/>
        <bgColor indexed="64"/>
      </patternFill>
    </fill>
    <fill>
      <patternFill patternType="gray0625">
        <bgColor rgb="FFFFFFD5"/>
      </patternFill>
    </fill>
    <fill>
      <patternFill patternType="gray0625">
        <fgColor auto="1"/>
        <bgColor rgb="FFF2F7FC"/>
      </patternFill>
    </fill>
    <fill>
      <patternFill patternType="gray0625">
        <fgColor theme="1"/>
        <bgColor rgb="FFF2F7FC"/>
      </patternFill>
    </fill>
    <fill>
      <patternFill patternType="solid">
        <fgColor rgb="FFC8DCF0"/>
        <bgColor indexed="64"/>
      </patternFill>
    </fill>
    <fill>
      <patternFill patternType="solid">
        <fgColor rgb="FFC3DCEB"/>
        <bgColor indexed="64"/>
      </patternFill>
    </fill>
    <fill>
      <patternFill patternType="solid">
        <fgColor theme="0"/>
        <bgColor indexed="64"/>
      </patternFill>
    </fill>
    <fill>
      <patternFill patternType="gray0625">
        <fgColor theme="1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2">
    <xf numFmtId="0" fontId="0" fillId="0" borderId="0" xfId="0"/>
    <xf numFmtId="0" fontId="16" fillId="0" borderId="19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28" xfId="0" applyFont="1" applyBorder="1" applyAlignment="1">
      <alignment horizontal="center"/>
    </xf>
    <xf numFmtId="0" fontId="16" fillId="3" borderId="19" xfId="0" applyFont="1" applyFill="1" applyBorder="1" applyAlignment="1">
      <alignment horizontal="center"/>
    </xf>
    <xf numFmtId="0" fontId="10" fillId="0" borderId="19" xfId="0" applyFont="1" applyBorder="1" applyAlignment="1">
      <alignment horizontal="right" indent="1"/>
    </xf>
    <xf numFmtId="0" fontId="10" fillId="0" borderId="0" xfId="0" applyFont="1"/>
    <xf numFmtId="0" fontId="10" fillId="6" borderId="19" xfId="0" applyFont="1" applyFill="1" applyBorder="1" applyAlignment="1">
      <alignment horizontal="right" indent="1"/>
    </xf>
    <xf numFmtId="0" fontId="16" fillId="6" borderId="19" xfId="0" applyFont="1" applyFill="1" applyBorder="1" applyAlignment="1">
      <alignment horizontal="center"/>
    </xf>
    <xf numFmtId="0" fontId="10" fillId="15" borderId="19" xfId="0" applyFont="1" applyFill="1" applyBorder="1" applyAlignment="1">
      <alignment horizontal="right" indent="1"/>
    </xf>
    <xf numFmtId="0" fontId="16" fillId="15" borderId="19" xfId="0" applyFont="1" applyFill="1" applyBorder="1" applyAlignment="1">
      <alignment horizontal="center"/>
    </xf>
    <xf numFmtId="0" fontId="10" fillId="16" borderId="19" xfId="0" applyFont="1" applyFill="1" applyBorder="1" applyAlignment="1">
      <alignment horizontal="right" indent="1"/>
    </xf>
    <xf numFmtId="0" fontId="16" fillId="16" borderId="19" xfId="0" applyFont="1" applyFill="1" applyBorder="1" applyAlignment="1">
      <alignment horizontal="center"/>
    </xf>
    <xf numFmtId="0" fontId="10" fillId="19" borderId="19" xfId="0" applyFont="1" applyFill="1" applyBorder="1" applyAlignment="1">
      <alignment horizontal="center"/>
    </xf>
    <xf numFmtId="0" fontId="3" fillId="0" borderId="0" xfId="0" applyFont="1" applyAlignment="1" applyProtection="1">
      <alignment vertical="top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4" fontId="3" fillId="0" borderId="0" xfId="0" applyNumberFormat="1" applyFont="1" applyAlignment="1" applyProtection="1">
      <alignment horizontal="left" vertical="top" wrapText="1"/>
      <protection hidden="1"/>
    </xf>
    <xf numFmtId="0" fontId="3" fillId="0" borderId="0" xfId="0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vertical="top"/>
      <protection hidden="1"/>
    </xf>
    <xf numFmtId="0" fontId="3" fillId="0" borderId="9" xfId="0" applyFont="1" applyBorder="1" applyAlignment="1" applyProtection="1">
      <alignment horizontal="left" vertical="top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right" vertical="center" wrapText="1"/>
      <protection hidden="1"/>
    </xf>
    <xf numFmtId="4" fontId="8" fillId="21" borderId="4" xfId="0" applyNumberFormat="1" applyFont="1" applyFill="1" applyBorder="1" applyAlignment="1" applyProtection="1">
      <alignment horizontal="left" vertical="center"/>
      <protection hidden="1"/>
    </xf>
    <xf numFmtId="4" fontId="3" fillId="21" borderId="3" xfId="0" applyNumberFormat="1" applyFont="1" applyFill="1" applyBorder="1" applyAlignment="1" applyProtection="1">
      <alignment horizontal="left" vertical="top" wrapText="1"/>
      <protection hidden="1"/>
    </xf>
    <xf numFmtId="4" fontId="3" fillId="21" borderId="30" xfId="0" applyNumberFormat="1" applyFont="1" applyFill="1" applyBorder="1" applyAlignment="1" applyProtection="1">
      <alignment horizontal="left" vertical="top" wrapText="1"/>
      <protection hidden="1"/>
    </xf>
    <xf numFmtId="4" fontId="3" fillId="0" borderId="2" xfId="0" applyNumberFormat="1" applyFont="1" applyBorder="1" applyAlignment="1" applyProtection="1">
      <alignment horizontal="left" vertical="top" wrapText="1"/>
      <protection hidden="1"/>
    </xf>
    <xf numFmtId="4" fontId="21" fillId="0" borderId="2" xfId="0" applyNumberFormat="1" applyFont="1" applyBorder="1" applyAlignment="1" applyProtection="1">
      <alignment horizontal="left" vertical="center"/>
      <protection hidden="1"/>
    </xf>
    <xf numFmtId="4" fontId="11" fillId="0" borderId="0" xfId="0" applyNumberFormat="1" applyFont="1" applyAlignment="1" applyProtection="1">
      <alignment vertical="top" wrapText="1"/>
      <protection hidden="1"/>
    </xf>
    <xf numFmtId="4" fontId="3" fillId="0" borderId="2" xfId="0" applyNumberFormat="1" applyFont="1" applyBorder="1" applyAlignment="1" applyProtection="1">
      <alignment horizontal="left" vertical="top"/>
      <protection hidden="1"/>
    </xf>
    <xf numFmtId="0" fontId="3" fillId="6" borderId="1" xfId="0" applyFont="1" applyFill="1" applyBorder="1" applyAlignment="1" applyProtection="1">
      <alignment horizontal="center" vertical="top"/>
      <protection hidden="1"/>
    </xf>
    <xf numFmtId="0" fontId="3" fillId="6" borderId="1" xfId="0" applyFont="1" applyFill="1" applyBorder="1" applyAlignment="1" applyProtection="1">
      <alignment horizontal="center" vertical="top" wrapText="1"/>
      <protection hidden="1"/>
    </xf>
    <xf numFmtId="0" fontId="3" fillId="6" borderId="7" xfId="0" applyFont="1" applyFill="1" applyBorder="1" applyAlignment="1" applyProtection="1">
      <alignment horizontal="center" vertical="top"/>
      <protection hidden="1"/>
    </xf>
    <xf numFmtId="0" fontId="3" fillId="6" borderId="7" xfId="0" applyFont="1" applyFill="1" applyBorder="1" applyAlignment="1" applyProtection="1">
      <alignment horizontal="center" vertical="top" wrapText="1"/>
      <protection hidden="1"/>
    </xf>
    <xf numFmtId="0" fontId="12" fillId="9" borderId="5" xfId="0" applyFont="1" applyFill="1" applyBorder="1" applyAlignment="1" applyProtection="1">
      <alignment vertical="top"/>
      <protection hidden="1"/>
    </xf>
    <xf numFmtId="0" fontId="11" fillId="9" borderId="8" xfId="0" applyFont="1" applyFill="1" applyBorder="1" applyAlignment="1" applyProtection="1">
      <alignment vertical="top"/>
      <protection hidden="1"/>
    </xf>
    <xf numFmtId="0" fontId="20" fillId="9" borderId="8" xfId="0" applyFont="1" applyFill="1" applyBorder="1" applyAlignment="1" applyProtection="1">
      <alignment vertical="top" wrapText="1"/>
      <protection hidden="1"/>
    </xf>
    <xf numFmtId="4" fontId="11" fillId="9" borderId="8" xfId="0" applyNumberFormat="1" applyFont="1" applyFill="1" applyBorder="1" applyAlignment="1" applyProtection="1">
      <alignment vertical="top" wrapText="1"/>
      <protection hidden="1"/>
    </xf>
    <xf numFmtId="3" fontId="11" fillId="9" borderId="26" xfId="0" applyNumberFormat="1" applyFont="1" applyFill="1" applyBorder="1" applyAlignment="1" applyProtection="1">
      <alignment vertical="top" wrapText="1"/>
      <protection hidden="1"/>
    </xf>
    <xf numFmtId="0" fontId="11" fillId="4" borderId="9" xfId="0" applyFont="1" applyFill="1" applyBorder="1" applyAlignment="1" applyProtection="1">
      <alignment vertical="top"/>
      <protection hidden="1"/>
    </xf>
    <xf numFmtId="0" fontId="11" fillId="4" borderId="0" xfId="0" applyFont="1" applyFill="1" applyAlignment="1" applyProtection="1">
      <alignment vertical="top"/>
      <protection hidden="1"/>
    </xf>
    <xf numFmtId="0" fontId="3" fillId="4" borderId="0" xfId="0" applyFont="1" applyFill="1" applyAlignment="1" applyProtection="1">
      <alignment vertical="top" wrapText="1"/>
      <protection hidden="1"/>
    </xf>
    <xf numFmtId="0" fontId="11" fillId="4" borderId="6" xfId="0" applyFont="1" applyFill="1" applyBorder="1" applyAlignment="1" applyProtection="1">
      <alignment horizontal="center" vertical="center" wrapText="1"/>
      <protection hidden="1"/>
    </xf>
    <xf numFmtId="4" fontId="11" fillId="4" borderId="0" xfId="0" applyNumberFormat="1" applyFont="1" applyFill="1" applyAlignment="1" applyProtection="1">
      <alignment vertical="top" wrapText="1"/>
      <protection hidden="1"/>
    </xf>
    <xf numFmtId="3" fontId="11" fillId="4" borderId="29" xfId="0" applyNumberFormat="1" applyFont="1" applyFill="1" applyBorder="1" applyAlignment="1" applyProtection="1">
      <alignment vertical="top" wrapText="1"/>
      <protection hidden="1"/>
    </xf>
    <xf numFmtId="0" fontId="11" fillId="4" borderId="25" xfId="0" applyFont="1" applyFill="1" applyBorder="1" applyAlignment="1" applyProtection="1">
      <alignment vertical="top"/>
      <protection hidden="1"/>
    </xf>
    <xf numFmtId="0" fontId="11" fillId="4" borderId="2" xfId="0" applyFont="1" applyFill="1" applyBorder="1" applyAlignment="1" applyProtection="1">
      <alignment vertical="top"/>
      <protection hidden="1"/>
    </xf>
    <xf numFmtId="0" fontId="14" fillId="4" borderId="2" xfId="0" applyFont="1" applyFill="1" applyBorder="1" applyAlignment="1" applyProtection="1">
      <alignment horizontal="left" vertical="top" wrapText="1" indent="1"/>
      <protection hidden="1"/>
    </xf>
    <xf numFmtId="0" fontId="11" fillId="4" borderId="7" xfId="0" applyFont="1" applyFill="1" applyBorder="1" applyAlignment="1" applyProtection="1">
      <alignment horizontal="center" vertical="center" wrapText="1"/>
      <protection hidden="1"/>
    </xf>
    <xf numFmtId="4" fontId="11" fillId="4" borderId="2" xfId="0" applyNumberFormat="1" applyFont="1" applyFill="1" applyBorder="1" applyAlignment="1" applyProtection="1">
      <alignment vertical="top" wrapText="1"/>
      <protection hidden="1"/>
    </xf>
    <xf numFmtId="3" fontId="11" fillId="4" borderId="27" xfId="0" applyNumberFormat="1" applyFont="1" applyFill="1" applyBorder="1" applyAlignment="1" applyProtection="1">
      <alignment vertical="top" wrapText="1"/>
      <protection hidden="1"/>
    </xf>
    <xf numFmtId="0" fontId="3" fillId="5" borderId="1" xfId="0" applyFont="1" applyFill="1" applyBorder="1" applyAlignment="1" applyProtection="1">
      <alignment horizontal="center" vertical="top"/>
      <protection hidden="1"/>
    </xf>
    <xf numFmtId="0" fontId="11" fillId="5" borderId="1" xfId="0" applyFont="1" applyFill="1" applyBorder="1" applyAlignment="1" applyProtection="1">
      <alignment horizontal="center" vertical="top"/>
      <protection hidden="1"/>
    </xf>
    <xf numFmtId="0" fontId="3" fillId="0" borderId="12" xfId="0" applyFont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4" fontId="11" fillId="0" borderId="10" xfId="0" applyNumberFormat="1" applyFont="1" applyBorder="1" applyAlignment="1" applyProtection="1">
      <alignment horizontal="right" vertical="center" wrapText="1" indent="1"/>
      <protection hidden="1"/>
    </xf>
    <xf numFmtId="4" fontId="3" fillId="0" borderId="10" xfId="0" applyNumberFormat="1" applyFont="1" applyBorder="1" applyAlignment="1" applyProtection="1">
      <alignment horizontal="right" vertical="center" wrapText="1" indent="1"/>
      <protection hidden="1"/>
    </xf>
    <xf numFmtId="0" fontId="11" fillId="5" borderId="6" xfId="0" applyFont="1" applyFill="1" applyBorder="1" applyAlignment="1" applyProtection="1">
      <alignment horizontal="center" vertical="top"/>
      <protection hidden="1"/>
    </xf>
    <xf numFmtId="0" fontId="3" fillId="5" borderId="6" xfId="0" applyFont="1" applyFill="1" applyBorder="1" applyAlignment="1" applyProtection="1">
      <alignment horizontal="center" vertical="top"/>
      <protection hidden="1"/>
    </xf>
    <xf numFmtId="0" fontId="11" fillId="5" borderId="15" xfId="0" applyFont="1" applyFill="1" applyBorder="1" applyAlignment="1" applyProtection="1">
      <alignment horizontal="left" vertical="center" wrapText="1" indent="1"/>
      <protection hidden="1"/>
    </xf>
    <xf numFmtId="0" fontId="11" fillId="2" borderId="14" xfId="0" applyFont="1" applyFill="1" applyBorder="1" applyAlignment="1" applyProtection="1">
      <alignment horizontal="center" vertical="center" wrapText="1"/>
      <protection hidden="1"/>
    </xf>
    <xf numFmtId="3" fontId="3" fillId="5" borderId="14" xfId="0" applyNumberFormat="1" applyFont="1" applyFill="1" applyBorder="1" applyAlignment="1" applyProtection="1">
      <alignment horizontal="right" vertical="center" wrapText="1" indent="1"/>
      <protection hidden="1"/>
    </xf>
    <xf numFmtId="0" fontId="11" fillId="5" borderId="7" xfId="0" applyFont="1" applyFill="1" applyBorder="1" applyAlignment="1" applyProtection="1">
      <alignment horizontal="center" vertical="top"/>
      <protection hidden="1"/>
    </xf>
    <xf numFmtId="0" fontId="11" fillId="5" borderId="13" xfId="0" applyFont="1" applyFill="1" applyBorder="1" applyAlignment="1" applyProtection="1">
      <alignment horizontal="left" vertical="center" wrapText="1" indent="1"/>
      <protection hidden="1"/>
    </xf>
    <xf numFmtId="0" fontId="3" fillId="5" borderId="12" xfId="0" applyFont="1" applyFill="1" applyBorder="1" applyAlignment="1" applyProtection="1">
      <alignment vertical="top" wrapText="1"/>
      <protection hidden="1"/>
    </xf>
    <xf numFmtId="3" fontId="11" fillId="2" borderId="10" xfId="0" applyNumberFormat="1" applyFont="1" applyFill="1" applyBorder="1" applyAlignment="1" applyProtection="1">
      <alignment horizontal="center" vertical="center" wrapText="1"/>
      <protection hidden="1"/>
    </xf>
    <xf numFmtId="4" fontId="11" fillId="5" borderId="10" xfId="0" applyNumberFormat="1" applyFont="1" applyFill="1" applyBorder="1" applyAlignment="1" applyProtection="1">
      <alignment horizontal="right" vertical="center" wrapText="1" indent="1"/>
      <protection hidden="1"/>
    </xf>
    <xf numFmtId="4" fontId="3" fillId="5" borderId="10" xfId="0" applyNumberFormat="1" applyFont="1" applyFill="1" applyBorder="1" applyAlignment="1" applyProtection="1">
      <alignment horizontal="right" vertical="center" wrapText="1" indent="1"/>
      <protection hidden="1"/>
    </xf>
    <xf numFmtId="0" fontId="11" fillId="0" borderId="17" xfId="0" applyFont="1" applyBorder="1" applyAlignment="1" applyProtection="1">
      <alignment horizontal="left" vertical="top" wrapText="1" indent="1"/>
      <protection hidden="1"/>
    </xf>
    <xf numFmtId="3" fontId="11" fillId="2" borderId="21" xfId="0" applyNumberFormat="1" applyFont="1" applyFill="1" applyBorder="1" applyAlignment="1" applyProtection="1">
      <alignment horizontal="center" vertical="center" wrapText="1"/>
      <protection hidden="1"/>
    </xf>
    <xf numFmtId="4" fontId="11" fillId="0" borderId="14" xfId="0" applyNumberFormat="1" applyFont="1" applyBorder="1" applyAlignment="1" applyProtection="1">
      <alignment horizontal="right" vertical="center" wrapText="1" indent="1"/>
      <protection hidden="1"/>
    </xf>
    <xf numFmtId="4" fontId="3" fillId="0" borderId="14" xfId="0" applyNumberFormat="1" applyFont="1" applyBorder="1" applyAlignment="1" applyProtection="1">
      <alignment horizontal="right" vertical="center" wrapText="1" indent="1"/>
      <protection hidden="1"/>
    </xf>
    <xf numFmtId="3" fontId="11" fillId="0" borderId="15" xfId="0" applyNumberFormat="1" applyFont="1" applyBorder="1" applyAlignment="1" applyProtection="1">
      <alignment horizontal="left" vertical="center" wrapText="1" indent="1"/>
      <protection hidden="1"/>
    </xf>
    <xf numFmtId="3" fontId="11" fillId="2" borderId="14" xfId="0" applyNumberFormat="1" applyFont="1" applyFill="1" applyBorder="1" applyAlignment="1" applyProtection="1">
      <alignment horizontal="center" vertical="center" wrapText="1"/>
      <protection hidden="1"/>
    </xf>
    <xf numFmtId="3" fontId="11" fillId="2" borderId="16" xfId="0" applyNumberFormat="1" applyFont="1" applyFill="1" applyBorder="1" applyAlignment="1" applyProtection="1">
      <alignment horizontal="center" vertical="center" wrapText="1"/>
      <protection hidden="1"/>
    </xf>
    <xf numFmtId="3" fontId="11" fillId="5" borderId="15" xfId="0" applyNumberFormat="1" applyFont="1" applyFill="1" applyBorder="1" applyAlignment="1" applyProtection="1">
      <alignment horizontal="left" vertical="center" wrapText="1" indent="2"/>
      <protection hidden="1"/>
    </xf>
    <xf numFmtId="3" fontId="11" fillId="2" borderId="23" xfId="0" applyNumberFormat="1" applyFont="1" applyFill="1" applyBorder="1" applyAlignment="1" applyProtection="1">
      <alignment horizontal="center" vertical="center" wrapText="1"/>
      <protection hidden="1"/>
    </xf>
    <xf numFmtId="3" fontId="3" fillId="5" borderId="23" xfId="0" applyNumberFormat="1" applyFont="1" applyFill="1" applyBorder="1" applyAlignment="1" applyProtection="1">
      <alignment horizontal="right" vertical="center" wrapText="1" indent="1"/>
      <protection hidden="1"/>
    </xf>
    <xf numFmtId="3" fontId="11" fillId="2" borderId="24" xfId="0" applyNumberFormat="1" applyFont="1" applyFill="1" applyBorder="1" applyAlignment="1" applyProtection="1">
      <alignment horizontal="center" vertical="center" wrapText="1"/>
      <protection hidden="1"/>
    </xf>
    <xf numFmtId="3" fontId="3" fillId="5" borderId="24" xfId="0" applyNumberFormat="1" applyFont="1" applyFill="1" applyBorder="1" applyAlignment="1" applyProtection="1">
      <alignment horizontal="right" vertical="center" wrapText="1" indent="1"/>
      <protection hidden="1"/>
    </xf>
    <xf numFmtId="165" fontId="11" fillId="2" borderId="14" xfId="0" applyNumberFormat="1" applyFont="1" applyFill="1" applyBorder="1" applyAlignment="1" applyProtection="1">
      <alignment horizontal="center" vertical="center" wrapText="1"/>
      <protection hidden="1"/>
    </xf>
    <xf numFmtId="3" fontId="11" fillId="5" borderId="15" xfId="0" applyNumberFormat="1" applyFont="1" applyFill="1" applyBorder="1" applyAlignment="1" applyProtection="1">
      <alignment horizontal="left" vertical="center" wrapText="1" indent="3"/>
      <protection hidden="1"/>
    </xf>
    <xf numFmtId="3" fontId="11" fillId="5" borderId="15" xfId="0" applyNumberFormat="1" applyFont="1" applyFill="1" applyBorder="1" applyAlignment="1" applyProtection="1">
      <alignment horizontal="left" vertical="center" wrapText="1" indent="4"/>
      <protection hidden="1"/>
    </xf>
    <xf numFmtId="3" fontId="11" fillId="5" borderId="15" xfId="0" applyNumberFormat="1" applyFont="1" applyFill="1" applyBorder="1" applyAlignment="1" applyProtection="1">
      <alignment horizontal="left" vertical="center" wrapText="1" indent="5"/>
      <protection hidden="1"/>
    </xf>
    <xf numFmtId="3" fontId="11" fillId="2" borderId="11" xfId="0" applyNumberFormat="1" applyFont="1" applyFill="1" applyBorder="1" applyAlignment="1" applyProtection="1">
      <alignment horizontal="center" vertical="center" wrapText="1"/>
      <protection hidden="1"/>
    </xf>
    <xf numFmtId="3" fontId="3" fillId="5" borderId="11" xfId="0" applyNumberFormat="1" applyFont="1" applyFill="1" applyBorder="1" applyAlignment="1" applyProtection="1">
      <alignment horizontal="right" vertical="center" wrapText="1" indent="1"/>
      <protection hidden="1"/>
    </xf>
    <xf numFmtId="0" fontId="11" fillId="4" borderId="4" xfId="0" applyFont="1" applyFill="1" applyBorder="1" applyAlignment="1" applyProtection="1">
      <alignment vertical="top"/>
      <protection hidden="1"/>
    </xf>
    <xf numFmtId="0" fontId="11" fillId="4" borderId="3" xfId="0" applyFont="1" applyFill="1" applyBorder="1" applyAlignment="1" applyProtection="1">
      <alignment vertical="top"/>
      <protection hidden="1"/>
    </xf>
    <xf numFmtId="0" fontId="14" fillId="4" borderId="3" xfId="0" applyFont="1" applyFill="1" applyBorder="1" applyAlignment="1" applyProtection="1">
      <alignment horizontal="left" vertical="top" wrapText="1" inden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4" fontId="11" fillId="4" borderId="19" xfId="0" applyNumberFormat="1" applyFont="1" applyFill="1" applyBorder="1" applyAlignment="1" applyProtection="1">
      <alignment horizontal="right" vertical="top" wrapText="1" indent="1"/>
      <protection hidden="1"/>
    </xf>
    <xf numFmtId="3" fontId="3" fillId="4" borderId="19" xfId="0" applyNumberFormat="1" applyFont="1" applyFill="1" applyBorder="1" applyAlignment="1" applyProtection="1">
      <alignment horizontal="right" vertical="top" wrapText="1" indent="1"/>
      <protection hidden="1"/>
    </xf>
    <xf numFmtId="0" fontId="11" fillId="2" borderId="21" xfId="0" applyFont="1" applyFill="1" applyBorder="1" applyAlignment="1" applyProtection="1">
      <alignment horizontal="center" vertical="center" wrapText="1"/>
      <protection hidden="1"/>
    </xf>
    <xf numFmtId="4" fontId="3" fillId="5" borderId="21" xfId="0" applyNumberFormat="1" applyFont="1" applyFill="1" applyBorder="1" applyAlignment="1" applyProtection="1">
      <alignment horizontal="right" vertical="center" wrapText="1" indent="1"/>
      <protection hidden="1"/>
    </xf>
    <xf numFmtId="3" fontId="3" fillId="5" borderId="21" xfId="0" applyNumberFormat="1" applyFont="1" applyFill="1" applyBorder="1" applyAlignment="1" applyProtection="1">
      <alignment horizontal="right" vertical="center" wrapText="1" indent="1"/>
      <protection hidden="1"/>
    </xf>
    <xf numFmtId="0" fontId="11" fillId="2" borderId="10" xfId="0" applyFont="1" applyFill="1" applyBorder="1" applyAlignment="1" applyProtection="1">
      <alignment horizontal="center" vertical="center" wrapText="1"/>
      <protection hidden="1"/>
    </xf>
    <xf numFmtId="4" fontId="11" fillId="0" borderId="21" xfId="0" applyNumberFormat="1" applyFont="1" applyBorder="1" applyAlignment="1" applyProtection="1">
      <alignment horizontal="right" vertical="center" wrapText="1" indent="1"/>
      <protection hidden="1"/>
    </xf>
    <xf numFmtId="4" fontId="3" fillId="0" borderId="21" xfId="0" applyNumberFormat="1" applyFont="1" applyBorder="1" applyAlignment="1" applyProtection="1">
      <alignment horizontal="right" vertical="center" wrapText="1" indent="1"/>
      <protection hidden="1"/>
    </xf>
    <xf numFmtId="0" fontId="11" fillId="0" borderId="15" xfId="0" applyFont="1" applyBorder="1" applyAlignment="1" applyProtection="1">
      <alignment horizontal="left" vertical="top" wrapText="1" indent="1"/>
      <protection hidden="1"/>
    </xf>
    <xf numFmtId="0" fontId="11" fillId="5" borderId="15" xfId="0" applyFont="1" applyFill="1" applyBorder="1" applyAlignment="1" applyProtection="1">
      <alignment horizontal="left" vertical="top" wrapText="1" indent="2"/>
      <protection hidden="1"/>
    </xf>
    <xf numFmtId="0" fontId="11" fillId="5" borderId="13" xfId="0" applyFont="1" applyFill="1" applyBorder="1" applyAlignment="1" applyProtection="1">
      <alignment horizontal="left" vertical="top" wrapText="1" indent="2"/>
      <protection hidden="1"/>
    </xf>
    <xf numFmtId="0" fontId="11" fillId="5" borderId="15" xfId="0" applyFont="1" applyFill="1" applyBorder="1" applyAlignment="1" applyProtection="1">
      <alignment horizontal="left" vertical="top" wrapText="1" indent="1"/>
      <protection hidden="1"/>
    </xf>
    <xf numFmtId="0" fontId="11" fillId="4" borderId="5" xfId="0" applyFont="1" applyFill="1" applyBorder="1" applyAlignment="1" applyProtection="1">
      <alignment vertical="top"/>
      <protection hidden="1"/>
    </xf>
    <xf numFmtId="0" fontId="11" fillId="4" borderId="8" xfId="0" applyFont="1" applyFill="1" applyBorder="1" applyAlignment="1" applyProtection="1">
      <alignment vertical="top"/>
      <protection hidden="1"/>
    </xf>
    <xf numFmtId="0" fontId="3" fillId="4" borderId="8" xfId="0" applyFont="1" applyFill="1" applyBorder="1" applyAlignment="1" applyProtection="1">
      <alignment vertical="top" wrapText="1"/>
      <protection hidden="1"/>
    </xf>
    <xf numFmtId="0" fontId="11" fillId="4" borderId="1" xfId="0" applyFont="1" applyFill="1" applyBorder="1" applyAlignment="1" applyProtection="1">
      <alignment horizontal="center" vertical="center" wrapText="1"/>
      <protection hidden="1"/>
    </xf>
    <xf numFmtId="4" fontId="11" fillId="4" borderId="1" xfId="0" applyNumberFormat="1" applyFont="1" applyFill="1" applyBorder="1" applyAlignment="1" applyProtection="1">
      <alignment horizontal="right" vertical="center" wrapText="1" indent="1"/>
      <protection hidden="1"/>
    </xf>
    <xf numFmtId="3" fontId="3" fillId="4" borderId="1" xfId="0" applyNumberFormat="1" applyFont="1" applyFill="1" applyBorder="1" applyAlignment="1" applyProtection="1">
      <alignment horizontal="right" vertical="center" wrapText="1" indent="1"/>
      <protection hidden="1"/>
    </xf>
    <xf numFmtId="4" fontId="11" fillId="4" borderId="7" xfId="0" applyNumberFormat="1" applyFont="1" applyFill="1" applyBorder="1" applyAlignment="1" applyProtection="1">
      <alignment horizontal="right" vertical="center" wrapText="1" indent="1"/>
      <protection hidden="1"/>
    </xf>
    <xf numFmtId="3" fontId="3" fillId="4" borderId="7" xfId="0" applyNumberFormat="1" applyFont="1" applyFill="1" applyBorder="1" applyAlignment="1" applyProtection="1">
      <alignment horizontal="right" vertical="center" wrapText="1" indent="1"/>
      <protection hidden="1"/>
    </xf>
    <xf numFmtId="0" fontId="3" fillId="0" borderId="1" xfId="0" applyFont="1" applyBorder="1" applyAlignment="1" applyProtection="1">
      <alignment horizontal="center" vertical="top"/>
      <protection hidden="1"/>
    </xf>
    <xf numFmtId="0" fontId="3" fillId="0" borderId="6" xfId="0" applyFont="1" applyBorder="1" applyAlignment="1" applyProtection="1">
      <alignment horizontal="center" vertical="top"/>
      <protection hidden="1"/>
    </xf>
    <xf numFmtId="0" fontId="14" fillId="5" borderId="6" xfId="0" applyFont="1" applyFill="1" applyBorder="1" applyAlignment="1" applyProtection="1">
      <alignment horizontal="center" vertical="top"/>
      <protection hidden="1"/>
    </xf>
    <xf numFmtId="3" fontId="11" fillId="0" borderId="14" xfId="0" applyNumberFormat="1" applyFont="1" applyBorder="1" applyAlignment="1" applyProtection="1">
      <alignment horizontal="right" vertical="center" wrapText="1" indent="1"/>
      <protection hidden="1"/>
    </xf>
    <xf numFmtId="3" fontId="3" fillId="10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11" fillId="4" borderId="19" xfId="0" applyNumberFormat="1" applyFont="1" applyFill="1" applyBorder="1" applyAlignment="1" applyProtection="1">
      <alignment horizontal="right" vertical="center" wrapText="1" indent="1"/>
      <protection hidden="1"/>
    </xf>
    <xf numFmtId="3" fontId="3" fillId="4" borderId="19" xfId="0" applyNumberFormat="1" applyFont="1" applyFill="1" applyBorder="1" applyAlignment="1" applyProtection="1">
      <alignment horizontal="right" vertical="center" wrapText="1" indent="1"/>
      <protection hidden="1"/>
    </xf>
    <xf numFmtId="0" fontId="3" fillId="5" borderId="7" xfId="0" applyFont="1" applyFill="1" applyBorder="1" applyAlignment="1" applyProtection="1">
      <alignment horizontal="center" vertical="top"/>
      <protection hidden="1"/>
    </xf>
    <xf numFmtId="0" fontId="11" fillId="4" borderId="1" xfId="0" applyFont="1" applyFill="1" applyBorder="1" applyAlignment="1" applyProtection="1">
      <alignment vertical="top"/>
      <protection hidden="1"/>
    </xf>
    <xf numFmtId="3" fontId="23" fillId="4" borderId="19" xfId="0" applyNumberFormat="1" applyFont="1" applyFill="1" applyBorder="1" applyAlignment="1" applyProtection="1">
      <alignment horizontal="right" vertical="center" wrapText="1" indent="1"/>
      <protection hidden="1"/>
    </xf>
    <xf numFmtId="0" fontId="3" fillId="5" borderId="9" xfId="0" applyFont="1" applyFill="1" applyBorder="1" applyAlignment="1" applyProtection="1">
      <alignment horizontal="center" vertical="top"/>
      <protection hidden="1"/>
    </xf>
    <xf numFmtId="0" fontId="3" fillId="0" borderId="22" xfId="0" applyFont="1" applyBorder="1" applyAlignment="1" applyProtection="1">
      <alignment vertical="top" wrapText="1"/>
      <protection hidden="1"/>
    </xf>
    <xf numFmtId="0" fontId="11" fillId="5" borderId="9" xfId="0" applyFont="1" applyFill="1" applyBorder="1" applyAlignment="1" applyProtection="1">
      <alignment horizontal="center" vertical="top"/>
      <protection hidden="1"/>
    </xf>
    <xf numFmtId="0" fontId="11" fillId="5" borderId="20" xfId="0" applyFont="1" applyFill="1" applyBorder="1" applyAlignment="1" applyProtection="1">
      <alignment horizontal="left" vertical="top" wrapText="1" indent="1"/>
      <protection hidden="1"/>
    </xf>
    <xf numFmtId="3" fontId="28" fillId="12" borderId="21" xfId="0" applyNumberFormat="1" applyFont="1" applyFill="1" applyBorder="1" applyAlignment="1" applyProtection="1">
      <alignment horizontal="right" vertical="center" wrapText="1" indent="1"/>
      <protection hidden="1"/>
    </xf>
    <xf numFmtId="3" fontId="29" fillId="10" borderId="14" xfId="0" applyNumberFormat="1" applyFont="1" applyFill="1" applyBorder="1" applyAlignment="1" applyProtection="1">
      <alignment horizontal="right" vertical="center" wrapText="1" indent="1"/>
      <protection hidden="1"/>
    </xf>
    <xf numFmtId="0" fontId="11" fillId="5" borderId="20" xfId="0" applyFont="1" applyFill="1" applyBorder="1" applyAlignment="1" applyProtection="1">
      <alignment horizontal="left" vertical="top" wrapText="1" indent="2"/>
      <protection hidden="1"/>
    </xf>
    <xf numFmtId="0" fontId="3" fillId="5" borderId="25" xfId="0" applyFont="1" applyFill="1" applyBorder="1" applyAlignment="1" applyProtection="1">
      <alignment horizontal="center" vertical="top"/>
      <protection hidden="1"/>
    </xf>
    <xf numFmtId="0" fontId="11" fillId="0" borderId="6" xfId="0" applyFont="1" applyBorder="1" applyAlignment="1" applyProtection="1">
      <alignment horizontal="center" vertical="top"/>
      <protection hidden="1"/>
    </xf>
    <xf numFmtId="0" fontId="15" fillId="2" borderId="14" xfId="0" applyFont="1" applyFill="1" applyBorder="1" applyAlignment="1" applyProtection="1">
      <alignment horizontal="center" vertical="center" wrapText="1"/>
      <protection hidden="1"/>
    </xf>
    <xf numFmtId="3" fontId="3" fillId="9" borderId="26" xfId="0" applyNumberFormat="1" applyFont="1" applyFill="1" applyBorder="1" applyAlignment="1" applyProtection="1">
      <alignment vertical="top" wrapText="1"/>
      <protection hidden="1"/>
    </xf>
    <xf numFmtId="4" fontId="11" fillId="4" borderId="1" xfId="0" applyNumberFormat="1" applyFont="1" applyFill="1" applyBorder="1" applyAlignment="1" applyProtection="1">
      <alignment horizontal="right" vertical="top" wrapText="1" indent="1"/>
      <protection hidden="1"/>
    </xf>
    <xf numFmtId="3" fontId="3" fillId="4" borderId="1" xfId="0" applyNumberFormat="1" applyFont="1" applyFill="1" applyBorder="1" applyAlignment="1" applyProtection="1">
      <alignment horizontal="right" vertical="top" wrapText="1" indent="1"/>
      <protection hidden="1"/>
    </xf>
    <xf numFmtId="4" fontId="11" fillId="4" borderId="7" xfId="0" applyNumberFormat="1" applyFont="1" applyFill="1" applyBorder="1" applyAlignment="1" applyProtection="1">
      <alignment horizontal="right" vertical="top" wrapText="1" indent="1"/>
      <protection hidden="1"/>
    </xf>
    <xf numFmtId="3" fontId="3" fillId="4" borderId="7" xfId="0" applyNumberFormat="1" applyFont="1" applyFill="1" applyBorder="1" applyAlignment="1" applyProtection="1">
      <alignment horizontal="right" vertical="top" wrapText="1" indent="1"/>
      <protection hidden="1"/>
    </xf>
    <xf numFmtId="0" fontId="11" fillId="5" borderId="18" xfId="0" applyFont="1" applyFill="1" applyBorder="1" applyAlignment="1" applyProtection="1">
      <alignment horizontal="left" vertical="top" wrapText="1" indent="1"/>
      <protection hidden="1"/>
    </xf>
    <xf numFmtId="0" fontId="11" fillId="2" borderId="16" xfId="0" applyFont="1" applyFill="1" applyBorder="1" applyAlignment="1" applyProtection="1">
      <alignment horizontal="center" vertical="center" wrapText="1"/>
      <protection hidden="1"/>
    </xf>
    <xf numFmtId="3" fontId="3" fillId="5" borderId="16" xfId="0" applyNumberFormat="1" applyFont="1" applyFill="1" applyBorder="1" applyAlignment="1" applyProtection="1">
      <alignment horizontal="right" vertical="center" wrapText="1" indent="1"/>
      <protection hidden="1"/>
    </xf>
    <xf numFmtId="3" fontId="3" fillId="5" borderId="10" xfId="0" applyNumberFormat="1" applyFont="1" applyFill="1" applyBorder="1" applyAlignment="1" applyProtection="1">
      <alignment horizontal="right" vertical="center" wrapText="1" indent="1"/>
      <protection hidden="1"/>
    </xf>
    <xf numFmtId="0" fontId="11" fillId="5" borderId="15" xfId="0" applyFont="1" applyFill="1" applyBorder="1" applyAlignment="1" applyProtection="1">
      <alignment horizontal="left" vertical="top" wrapText="1" indent="3"/>
      <protection hidden="1"/>
    </xf>
    <xf numFmtId="0" fontId="11" fillId="5" borderId="18" xfId="0" applyFont="1" applyFill="1" applyBorder="1" applyAlignment="1" applyProtection="1">
      <alignment horizontal="left" vertical="top" wrapText="1" indent="3"/>
      <protection hidden="1"/>
    </xf>
    <xf numFmtId="0" fontId="11" fillId="5" borderId="18" xfId="0" applyFont="1" applyFill="1" applyBorder="1" applyAlignment="1" applyProtection="1">
      <alignment horizontal="left" vertical="top" wrapText="1" indent="2"/>
      <protection hidden="1"/>
    </xf>
    <xf numFmtId="3" fontId="11" fillId="5" borderId="15" xfId="0" applyNumberFormat="1" applyFont="1" applyFill="1" applyBorder="1" applyAlignment="1" applyProtection="1">
      <alignment horizontal="left" vertical="center" wrapText="1" indent="1"/>
      <protection hidden="1"/>
    </xf>
    <xf numFmtId="3" fontId="11" fillId="5" borderId="13" xfId="0" applyNumberFormat="1" applyFont="1" applyFill="1" applyBorder="1" applyAlignment="1" applyProtection="1">
      <alignment horizontal="left" vertical="center" wrapText="1" indent="1"/>
      <protection hidden="1"/>
    </xf>
    <xf numFmtId="0" fontId="11" fillId="5" borderId="13" xfId="0" applyFont="1" applyFill="1" applyBorder="1" applyAlignment="1" applyProtection="1">
      <alignment horizontal="left" vertical="top" wrapText="1" indent="1"/>
      <protection hidden="1"/>
    </xf>
    <xf numFmtId="0" fontId="3" fillId="5" borderId="12" xfId="0" applyFont="1" applyFill="1" applyBorder="1" applyAlignment="1" applyProtection="1">
      <alignment horizontal="left" vertical="top" wrapText="1"/>
      <protection hidden="1"/>
    </xf>
    <xf numFmtId="0" fontId="11" fillId="2" borderId="11" xfId="0" applyFont="1" applyFill="1" applyBorder="1" applyAlignment="1" applyProtection="1">
      <alignment horizontal="center" vertical="center" wrapText="1"/>
      <protection hidden="1"/>
    </xf>
    <xf numFmtId="1" fontId="3" fillId="0" borderId="21" xfId="0" applyNumberFormat="1" applyFont="1" applyBorder="1" applyAlignment="1" applyProtection="1">
      <alignment horizontal="right" vertical="center" wrapText="1" indent="1"/>
      <protection hidden="1"/>
    </xf>
    <xf numFmtId="2" fontId="11" fillId="0" borderId="14" xfId="0" applyNumberFormat="1" applyFont="1" applyBorder="1" applyAlignment="1" applyProtection="1">
      <alignment horizontal="right" vertical="center" wrapText="1" indent="1"/>
      <protection hidden="1"/>
    </xf>
    <xf numFmtId="2" fontId="3" fillId="0" borderId="14" xfId="0" applyNumberFormat="1" applyFont="1" applyBorder="1" applyAlignment="1" applyProtection="1">
      <alignment horizontal="right" vertical="center" wrapText="1" indent="1"/>
      <protection hidden="1"/>
    </xf>
    <xf numFmtId="0" fontId="3" fillId="0" borderId="17" xfId="0" applyFont="1" applyBorder="1" applyAlignment="1" applyProtection="1">
      <alignment vertical="top" wrapText="1"/>
      <protection hidden="1"/>
    </xf>
    <xf numFmtId="0" fontId="11" fillId="0" borderId="17" xfId="0" applyFont="1" applyBorder="1" applyAlignment="1" applyProtection="1">
      <alignment vertical="top" wrapText="1"/>
      <protection hidden="1"/>
    </xf>
    <xf numFmtId="0" fontId="3" fillId="0" borderId="8" xfId="0" applyFont="1" applyBorder="1" applyAlignment="1" applyProtection="1">
      <alignment vertical="top" wrapText="1"/>
      <protection hidden="1"/>
    </xf>
    <xf numFmtId="0" fontId="3" fillId="0" borderId="2" xfId="0" applyFont="1" applyBorder="1" applyAlignment="1" applyProtection="1">
      <alignment horizontal="left" vertical="top" wrapText="1" indent="1"/>
      <protection hidden="1"/>
    </xf>
    <xf numFmtId="0" fontId="3" fillId="4" borderId="2" xfId="0" applyFont="1" applyFill="1" applyBorder="1" applyAlignment="1" applyProtection="1">
      <alignment horizontal="left" vertical="top" wrapText="1" indent="1"/>
      <protection hidden="1"/>
    </xf>
    <xf numFmtId="0" fontId="16" fillId="0" borderId="6" xfId="0" applyFont="1" applyBorder="1" applyAlignment="1" applyProtection="1">
      <alignment horizontal="center" vertical="top"/>
      <protection hidden="1"/>
    </xf>
    <xf numFmtId="0" fontId="3" fillId="4" borderId="8" xfId="0" applyFont="1" applyFill="1" applyBorder="1" applyAlignment="1" applyProtection="1">
      <alignment horizontal="left" vertical="top" wrapText="1"/>
      <protection hidden="1"/>
    </xf>
    <xf numFmtId="0" fontId="16" fillId="2" borderId="10" xfId="0" applyFont="1" applyFill="1" applyBorder="1" applyAlignment="1" applyProtection="1">
      <alignment horizontal="center" vertical="center" wrapText="1"/>
      <protection hidden="1"/>
    </xf>
    <xf numFmtId="4" fontId="11" fillId="13" borderId="10" xfId="0" applyNumberFormat="1" applyFont="1" applyFill="1" applyBorder="1" applyAlignment="1" applyProtection="1">
      <alignment horizontal="right" vertical="center" wrapText="1" indent="1"/>
      <protection hidden="1"/>
    </xf>
    <xf numFmtId="3" fontId="11" fillId="13" borderId="14" xfId="0" applyNumberFormat="1" applyFont="1" applyFill="1" applyBorder="1" applyAlignment="1" applyProtection="1">
      <alignment horizontal="right" vertical="center" wrapText="1" indent="1"/>
      <protection hidden="1"/>
    </xf>
    <xf numFmtId="3" fontId="11" fillId="17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11" fillId="18" borderId="21" xfId="0" applyNumberFormat="1" applyFont="1" applyFill="1" applyBorder="1" applyAlignment="1" applyProtection="1">
      <alignment horizontal="right" vertical="center" wrapText="1" indent="1"/>
      <protection hidden="1"/>
    </xf>
    <xf numFmtId="4" fontId="11" fillId="13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11" fillId="13" borderId="11" xfId="0" applyNumberFormat="1" applyFont="1" applyFill="1" applyBorder="1" applyAlignment="1" applyProtection="1">
      <alignment horizontal="right" vertical="center" wrapText="1" indent="1"/>
      <protection hidden="1"/>
    </xf>
    <xf numFmtId="3" fontId="3" fillId="0" borderId="10" xfId="0" applyNumberFormat="1" applyFont="1" applyBorder="1" applyAlignment="1" applyProtection="1">
      <alignment horizontal="right" vertical="center" wrapText="1" indent="1"/>
      <protection hidden="1"/>
    </xf>
    <xf numFmtId="1" fontId="11" fillId="14" borderId="14" xfId="0" applyNumberFormat="1" applyFont="1" applyFill="1" applyBorder="1" applyAlignment="1" applyProtection="1">
      <alignment horizontal="right" vertical="center" wrapText="1" indent="1"/>
      <protection hidden="1"/>
    </xf>
    <xf numFmtId="1" fontId="3" fillId="5" borderId="14" xfId="0" applyNumberFormat="1" applyFont="1" applyFill="1" applyBorder="1" applyAlignment="1" applyProtection="1">
      <alignment horizontal="right" vertical="center" wrapText="1" indent="1"/>
      <protection hidden="1"/>
    </xf>
    <xf numFmtId="1" fontId="11" fillId="14" borderId="11" xfId="0" applyNumberFormat="1" applyFont="1" applyFill="1" applyBorder="1" applyAlignment="1" applyProtection="1">
      <alignment horizontal="right" vertical="center" wrapText="1" indent="1"/>
      <protection hidden="1"/>
    </xf>
    <xf numFmtId="3" fontId="11" fillId="0" borderId="21" xfId="0" applyNumberFormat="1" applyFont="1" applyBorder="1" applyAlignment="1" applyProtection="1">
      <alignment horizontal="right" vertical="center" wrapText="1" indent="1"/>
      <protection hidden="1"/>
    </xf>
    <xf numFmtId="1" fontId="3" fillId="5" borderId="11" xfId="0" applyNumberFormat="1" applyFont="1" applyFill="1" applyBorder="1" applyAlignment="1" applyProtection="1">
      <alignment horizontal="right" vertical="center" wrapText="1" indent="1"/>
      <protection hidden="1"/>
    </xf>
    <xf numFmtId="1" fontId="11" fillId="2" borderId="10" xfId="0" applyNumberFormat="1" applyFont="1" applyFill="1" applyBorder="1" applyAlignment="1" applyProtection="1">
      <alignment horizontal="center" vertical="center" wrapText="1"/>
      <protection hidden="1"/>
    </xf>
    <xf numFmtId="1" fontId="11" fillId="2" borderId="21" xfId="0" applyNumberFormat="1" applyFont="1" applyFill="1" applyBorder="1" applyAlignment="1" applyProtection="1">
      <alignment horizontal="center" vertical="center" wrapText="1"/>
      <protection hidden="1"/>
    </xf>
    <xf numFmtId="0" fontId="11" fillId="11" borderId="17" xfId="0" applyFont="1" applyFill="1" applyBorder="1" applyAlignment="1" applyProtection="1">
      <alignment horizontal="left" vertical="top" wrapText="1" indent="2"/>
      <protection hidden="1"/>
    </xf>
    <xf numFmtId="3" fontId="3" fillId="11" borderId="21" xfId="0" applyNumberFormat="1" applyFont="1" applyFill="1" applyBorder="1" applyAlignment="1" applyProtection="1">
      <alignment horizontal="right" vertical="center" wrapText="1" indent="1"/>
      <protection hidden="1"/>
    </xf>
    <xf numFmtId="0" fontId="11" fillId="11" borderId="17" xfId="0" applyFont="1" applyFill="1" applyBorder="1" applyAlignment="1" applyProtection="1">
      <alignment horizontal="left" vertical="top" wrapText="1" indent="3"/>
      <protection hidden="1"/>
    </xf>
    <xf numFmtId="0" fontId="11" fillId="11" borderId="17" xfId="0" applyFont="1" applyFill="1" applyBorder="1" applyAlignment="1" applyProtection="1">
      <alignment horizontal="left" vertical="top" wrapText="1" indent="4"/>
      <protection hidden="1"/>
    </xf>
    <xf numFmtId="0" fontId="3" fillId="11" borderId="17" xfId="0" applyFont="1" applyFill="1" applyBorder="1" applyAlignment="1" applyProtection="1">
      <alignment horizontal="left" vertical="top" wrapText="1" indent="5"/>
      <protection hidden="1"/>
    </xf>
    <xf numFmtId="0" fontId="11" fillId="5" borderId="17" xfId="0" applyFont="1" applyFill="1" applyBorder="1" applyAlignment="1" applyProtection="1">
      <alignment horizontal="left" vertical="top" wrapText="1" indent="2"/>
      <protection hidden="1"/>
    </xf>
    <xf numFmtId="0" fontId="11" fillId="5" borderId="17" xfId="0" applyFont="1" applyFill="1" applyBorder="1" applyAlignment="1" applyProtection="1">
      <alignment horizontal="left" vertical="top" wrapText="1" indent="3"/>
      <protection hidden="1"/>
    </xf>
    <xf numFmtId="0" fontId="11" fillId="5" borderId="17" xfId="0" applyFont="1" applyFill="1" applyBorder="1" applyAlignment="1" applyProtection="1">
      <alignment horizontal="left" vertical="top" wrapText="1" indent="4"/>
      <protection hidden="1"/>
    </xf>
    <xf numFmtId="0" fontId="3" fillId="5" borderId="17" xfId="0" applyFont="1" applyFill="1" applyBorder="1" applyAlignment="1" applyProtection="1">
      <alignment horizontal="left" vertical="top" wrapText="1" indent="5"/>
      <protection hidden="1"/>
    </xf>
    <xf numFmtId="3" fontId="3" fillId="11" borderId="11" xfId="0" applyNumberFormat="1" applyFont="1" applyFill="1" applyBorder="1" applyAlignment="1" applyProtection="1">
      <alignment horizontal="right" vertical="center" wrapText="1" indent="1"/>
      <protection hidden="1"/>
    </xf>
    <xf numFmtId="4" fontId="11" fillId="2" borderId="10" xfId="0" applyNumberFormat="1" applyFont="1" applyFill="1" applyBorder="1" applyAlignment="1" applyProtection="1">
      <alignment horizontal="center" vertical="center" wrapText="1"/>
      <protection hidden="1"/>
    </xf>
    <xf numFmtId="4" fontId="11" fillId="2" borderId="14" xfId="0" applyNumberFormat="1" applyFont="1" applyFill="1" applyBorder="1" applyAlignment="1" applyProtection="1">
      <alignment horizontal="center" vertical="center" wrapText="1"/>
      <protection hidden="1"/>
    </xf>
    <xf numFmtId="4" fontId="11" fillId="14" borderId="10" xfId="0" applyNumberFormat="1" applyFont="1" applyFill="1" applyBorder="1" applyAlignment="1" applyProtection="1">
      <alignment horizontal="right" vertical="center" wrapText="1" indent="1"/>
      <protection hidden="1"/>
    </xf>
    <xf numFmtId="3" fontId="3" fillId="14" borderId="10" xfId="0" applyNumberFormat="1" applyFont="1" applyFill="1" applyBorder="1" applyAlignment="1" applyProtection="1">
      <alignment horizontal="right" vertical="center" wrapText="1" indent="1"/>
      <protection hidden="1"/>
    </xf>
    <xf numFmtId="0" fontId="11" fillId="5" borderId="15" xfId="0" applyFont="1" applyFill="1" applyBorder="1" applyAlignment="1" applyProtection="1">
      <alignment vertical="top" wrapText="1"/>
      <protection hidden="1"/>
    </xf>
    <xf numFmtId="4" fontId="11" fillId="14" borderId="14" xfId="0" applyNumberFormat="1" applyFont="1" applyFill="1" applyBorder="1" applyAlignment="1" applyProtection="1">
      <alignment horizontal="right" vertical="center" wrapText="1" indent="1"/>
      <protection hidden="1"/>
    </xf>
    <xf numFmtId="3" fontId="3" fillId="14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11" fillId="14" borderId="11" xfId="0" applyNumberFormat="1" applyFont="1" applyFill="1" applyBorder="1" applyAlignment="1" applyProtection="1">
      <alignment horizontal="right" vertical="center" wrapText="1" indent="1"/>
      <protection hidden="1"/>
    </xf>
    <xf numFmtId="3" fontId="3" fillId="14" borderId="11" xfId="0" applyNumberFormat="1" applyFont="1" applyFill="1" applyBorder="1" applyAlignment="1" applyProtection="1">
      <alignment horizontal="right" vertical="center" wrapText="1" indent="1"/>
      <protection hidden="1"/>
    </xf>
    <xf numFmtId="0" fontId="4" fillId="0" borderId="1" xfId="0" applyFont="1" applyBorder="1" applyAlignment="1" applyProtection="1">
      <alignment horizontal="center" vertical="top"/>
      <protection hidden="1"/>
    </xf>
    <xf numFmtId="166" fontId="11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top"/>
      <protection hidden="1"/>
    </xf>
    <xf numFmtId="0" fontId="3" fillId="0" borderId="12" xfId="0" applyFont="1" applyBorder="1" applyAlignment="1" applyProtection="1">
      <alignment horizontal="left" vertical="top" wrapText="1"/>
      <protection hidden="1"/>
    </xf>
    <xf numFmtId="0" fontId="3" fillId="0" borderId="15" xfId="0" applyFont="1" applyBorder="1" applyAlignment="1" applyProtection="1">
      <alignment vertical="top" wrapText="1"/>
      <protection hidden="1"/>
    </xf>
    <xf numFmtId="3" fontId="3" fillId="7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3" fillId="7" borderId="14" xfId="0" applyNumberFormat="1" applyFont="1" applyFill="1" applyBorder="1" applyAlignment="1" applyProtection="1">
      <alignment horizontal="right" vertical="center" wrapText="1" indent="1"/>
      <protection hidden="1"/>
    </xf>
    <xf numFmtId="3" fontId="3" fillId="7" borderId="11" xfId="0" applyNumberFormat="1" applyFont="1" applyFill="1" applyBorder="1" applyAlignment="1" applyProtection="1">
      <alignment horizontal="right" vertical="center" wrapText="1" indent="1"/>
      <protection hidden="1"/>
    </xf>
    <xf numFmtId="0" fontId="9" fillId="0" borderId="0" xfId="0" applyFont="1" applyAlignment="1" applyProtection="1">
      <alignment horizontal="center" vertical="top"/>
      <protection hidden="1"/>
    </xf>
    <xf numFmtId="0" fontId="3" fillId="0" borderId="0" xfId="0" applyFont="1" applyAlignment="1" applyProtection="1">
      <alignment horizontal="center" vertical="top"/>
      <protection hidden="1"/>
    </xf>
    <xf numFmtId="0" fontId="9" fillId="0" borderId="0" xfId="0" applyFont="1" applyAlignment="1" applyProtection="1">
      <alignment horizontal="center" vertical="top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 vertical="top" wrapText="1"/>
      <protection hidden="1"/>
    </xf>
    <xf numFmtId="0" fontId="11" fillId="0" borderId="0" xfId="0" applyFont="1" applyAlignment="1" applyProtection="1">
      <alignment horizontal="center" vertical="top"/>
      <protection hidden="1"/>
    </xf>
    <xf numFmtId="0" fontId="12" fillId="0" borderId="0" xfId="0" applyFont="1" applyAlignment="1" applyProtection="1">
      <alignment vertical="top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1" fontId="13" fillId="0" borderId="0" xfId="0" applyNumberFormat="1" applyFont="1" applyAlignment="1" applyProtection="1">
      <alignment horizontal="center" vertical="top" wrapText="1"/>
      <protection hidden="1"/>
    </xf>
    <xf numFmtId="4" fontId="12" fillId="0" borderId="0" xfId="0" applyNumberFormat="1" applyFont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vertical="top"/>
      <protection hidden="1"/>
    </xf>
    <xf numFmtId="3" fontId="12" fillId="0" borderId="0" xfId="0" applyNumberFormat="1" applyFont="1" applyAlignment="1" applyProtection="1">
      <alignment horizontal="right" vertical="center" wrapText="1"/>
      <protection hidden="1"/>
    </xf>
    <xf numFmtId="3" fontId="12" fillId="0" borderId="0" xfId="0" applyNumberFormat="1" applyFont="1" applyAlignment="1" applyProtection="1">
      <alignment horizontal="right" vertical="top"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top"/>
      <protection hidden="1"/>
    </xf>
    <xf numFmtId="4" fontId="17" fillId="0" borderId="0" xfId="0" applyNumberFormat="1" applyFont="1" applyAlignment="1" applyProtection="1">
      <alignment horizontal="center" vertical="top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2" fontId="12" fillId="0" borderId="0" xfId="0" applyNumberFormat="1" applyFont="1" applyAlignment="1" applyProtection="1">
      <alignment vertical="top"/>
      <protection hidden="1"/>
    </xf>
    <xf numFmtId="164" fontId="13" fillId="0" borderId="0" xfId="0" applyNumberFormat="1" applyFont="1" applyAlignment="1" applyProtection="1">
      <alignment vertical="top" wrapText="1"/>
      <protection hidden="1"/>
    </xf>
    <xf numFmtId="4" fontId="12" fillId="0" borderId="0" xfId="0" applyNumberFormat="1" applyFont="1" applyAlignment="1" applyProtection="1">
      <alignment vertical="top" wrapText="1"/>
      <protection hidden="1"/>
    </xf>
    <xf numFmtId="0" fontId="11" fillId="0" borderId="0" xfId="0" applyFont="1" applyAlignment="1" applyProtection="1">
      <alignment vertical="top" wrapText="1"/>
      <protection hidden="1"/>
    </xf>
    <xf numFmtId="0" fontId="7" fillId="3" borderId="19" xfId="0" applyFont="1" applyFill="1" applyBorder="1" applyAlignment="1" applyProtection="1">
      <alignment horizontal="center" vertical="center" wrapText="1"/>
      <protection locked="0"/>
    </xf>
    <xf numFmtId="3" fontId="11" fillId="8" borderId="14" xfId="0" applyNumberFormat="1" applyFont="1" applyFill="1" applyBorder="1" applyAlignment="1" applyProtection="1">
      <alignment horizontal="right" vertical="center" wrapText="1" indent="1"/>
      <protection locked="0"/>
    </xf>
    <xf numFmtId="3" fontId="11" fillId="8" borderId="23" xfId="0" applyNumberFormat="1" applyFont="1" applyFill="1" applyBorder="1" applyAlignment="1" applyProtection="1">
      <alignment horizontal="right" vertical="center" wrapText="1" indent="1"/>
      <protection locked="0"/>
    </xf>
    <xf numFmtId="3" fontId="11" fillId="8" borderId="24" xfId="0" applyNumberFormat="1" applyFont="1" applyFill="1" applyBorder="1" applyAlignment="1" applyProtection="1">
      <alignment horizontal="right" vertical="center" wrapText="1" indent="1"/>
      <protection locked="0"/>
    </xf>
    <xf numFmtId="3" fontId="11" fillId="8" borderId="11" xfId="0" applyNumberFormat="1" applyFont="1" applyFill="1" applyBorder="1" applyAlignment="1" applyProtection="1">
      <alignment horizontal="right" vertical="center" wrapText="1" indent="1"/>
      <protection locked="0"/>
    </xf>
    <xf numFmtId="4" fontId="11" fillId="8" borderId="21" xfId="0" applyNumberFormat="1" applyFont="1" applyFill="1" applyBorder="1" applyAlignment="1" applyProtection="1">
      <alignment horizontal="right" vertical="center" wrapText="1" indent="1"/>
      <protection locked="0"/>
    </xf>
    <xf numFmtId="3" fontId="11" fillId="8" borderId="21" xfId="0" applyNumberFormat="1" applyFont="1" applyFill="1" applyBorder="1" applyAlignment="1" applyProtection="1">
      <alignment horizontal="right" vertical="center" wrapText="1" indent="1"/>
      <protection locked="0"/>
    </xf>
    <xf numFmtId="4" fontId="16" fillId="3" borderId="14" xfId="0" applyNumberFormat="1" applyFont="1" applyFill="1" applyBorder="1" applyAlignment="1" applyProtection="1">
      <alignment horizontal="right" vertical="center" wrapText="1"/>
      <protection locked="0"/>
    </xf>
    <xf numFmtId="4" fontId="16" fillId="3" borderId="11" xfId="0" applyNumberFormat="1" applyFont="1" applyFill="1" applyBorder="1" applyAlignment="1" applyProtection="1">
      <alignment horizontal="right" vertical="center" wrapText="1"/>
      <protection locked="0"/>
    </xf>
    <xf numFmtId="3" fontId="11" fillId="8" borderId="16" xfId="0" applyNumberFormat="1" applyFont="1" applyFill="1" applyBorder="1" applyAlignment="1" applyProtection="1">
      <alignment horizontal="right" vertical="center" wrapText="1" indent="1"/>
      <protection locked="0"/>
    </xf>
    <xf numFmtId="1" fontId="11" fillId="8" borderId="14" xfId="0" applyNumberFormat="1" applyFont="1" applyFill="1" applyBorder="1" applyAlignment="1" applyProtection="1">
      <alignment horizontal="right" vertical="center" wrapText="1" indent="1"/>
      <protection locked="0"/>
    </xf>
    <xf numFmtId="1" fontId="11" fillId="8" borderId="11" xfId="0" applyNumberFormat="1" applyFont="1" applyFill="1" applyBorder="1" applyAlignment="1" applyProtection="1">
      <alignment horizontal="right" vertical="center" wrapText="1" indent="1"/>
      <protection locked="0"/>
    </xf>
    <xf numFmtId="4" fontId="11" fillId="3" borderId="14" xfId="0" applyNumberFormat="1" applyFont="1" applyFill="1" applyBorder="1" applyAlignment="1" applyProtection="1">
      <alignment horizontal="right" vertical="center" wrapText="1"/>
      <protection locked="0"/>
    </xf>
    <xf numFmtId="4" fontId="11" fillId="3" borderId="11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/>
      <protection locked="0"/>
    </xf>
    <xf numFmtId="49" fontId="31" fillId="0" borderId="0" xfId="0" applyNumberFormat="1" applyFont="1" applyAlignment="1" applyProtection="1">
      <alignment vertical="top"/>
      <protection locked="0"/>
    </xf>
    <xf numFmtId="49" fontId="31" fillId="0" borderId="0" xfId="0" applyNumberFormat="1" applyFont="1" applyAlignment="1" applyProtection="1">
      <alignment horizontal="center" vertical="top"/>
      <protection locked="0"/>
    </xf>
    <xf numFmtId="49" fontId="31" fillId="0" borderId="0" xfId="0" applyNumberFormat="1" applyFont="1" applyAlignment="1">
      <alignment vertical="top"/>
    </xf>
    <xf numFmtId="49" fontId="32" fillId="0" borderId="0" xfId="0" applyNumberFormat="1" applyFont="1" applyAlignment="1" applyProtection="1">
      <alignment vertical="top"/>
      <protection locked="0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3" borderId="0" xfId="0" applyFill="1" applyProtection="1">
      <protection hidden="1"/>
    </xf>
    <xf numFmtId="0" fontId="22" fillId="0" borderId="0" xfId="0" applyFont="1" applyProtection="1">
      <protection hidden="1"/>
    </xf>
    <xf numFmtId="0" fontId="0" fillId="20" borderId="0" xfId="0" applyFill="1" applyProtection="1"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4" fillId="20" borderId="0" xfId="0" applyFont="1" applyFill="1" applyProtection="1">
      <protection hidden="1"/>
    </xf>
    <xf numFmtId="22" fontId="2" fillId="0" borderId="0" xfId="0" applyNumberFormat="1" applyFont="1" applyProtection="1">
      <protection hidden="1"/>
    </xf>
    <xf numFmtId="166" fontId="27" fillId="0" borderId="0" xfId="0" applyNumberFormat="1" applyFont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5" fillId="0" borderId="0" xfId="0" applyFont="1" applyProtection="1">
      <protection hidden="1"/>
    </xf>
    <xf numFmtId="2" fontId="27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22" fillId="3" borderId="0" xfId="0" applyFont="1" applyFill="1" applyProtection="1">
      <protection hidden="1"/>
    </xf>
    <xf numFmtId="0" fontId="24" fillId="3" borderId="0" xfId="0" applyFont="1" applyFill="1" applyProtection="1">
      <protection hidden="1"/>
    </xf>
    <xf numFmtId="166" fontId="27" fillId="0" borderId="0" xfId="0" applyNumberFormat="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right"/>
      <protection hidden="1"/>
    </xf>
    <xf numFmtId="1" fontId="27" fillId="0" borderId="0" xfId="0" applyNumberFormat="1" applyFont="1" applyAlignment="1" applyProtection="1">
      <alignment horizontal="right"/>
      <protection hidden="1"/>
    </xf>
    <xf numFmtId="0" fontId="0" fillId="3" borderId="0" xfId="0" applyFill="1" applyAlignment="1" applyProtection="1">
      <alignment horizontal="center"/>
      <protection hidden="1"/>
    </xf>
    <xf numFmtId="0" fontId="27" fillId="3" borderId="0" xfId="0" applyFont="1" applyFill="1" applyProtection="1">
      <protection hidden="1"/>
    </xf>
    <xf numFmtId="0" fontId="27" fillId="3" borderId="0" xfId="0" applyFont="1" applyFill="1" applyAlignment="1" applyProtection="1">
      <alignment horizontal="center"/>
      <protection hidden="1"/>
    </xf>
    <xf numFmtId="2" fontId="15" fillId="0" borderId="0" xfId="0" applyNumberFormat="1" applyFont="1" applyAlignment="1" applyProtection="1">
      <alignment vertical="top"/>
      <protection hidden="1"/>
    </xf>
    <xf numFmtId="164" fontId="9" fillId="0" borderId="0" xfId="0" applyNumberFormat="1" applyFont="1" applyAlignment="1" applyProtection="1">
      <alignment vertical="top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4" fontId="19" fillId="6" borderId="6" xfId="0" applyNumberFormat="1" applyFont="1" applyFill="1" applyBorder="1" applyAlignment="1" applyProtection="1">
      <alignment horizontal="center" vertical="top" wrapText="1"/>
      <protection locked="0"/>
    </xf>
    <xf numFmtId="4" fontId="19" fillId="6" borderId="1" xfId="0" applyNumberFormat="1" applyFont="1" applyFill="1" applyBorder="1" applyAlignment="1" applyProtection="1">
      <alignment horizontal="center" vertical="top" wrapText="1"/>
      <protection locked="0"/>
    </xf>
    <xf numFmtId="0" fontId="3" fillId="6" borderId="1" xfId="0" applyFont="1" applyFill="1" applyBorder="1" applyAlignment="1" applyProtection="1">
      <alignment horizontal="center" vertical="top" wrapText="1"/>
      <protection locked="0"/>
    </xf>
    <xf numFmtId="0" fontId="11" fillId="2" borderId="7" xfId="0" applyFont="1" applyFill="1" applyBorder="1" applyAlignment="1" applyProtection="1">
      <alignment horizontal="center" vertical="center" wrapText="1"/>
      <protection locked="0"/>
    </xf>
    <xf numFmtId="4" fontId="19" fillId="19" borderId="7" xfId="0" applyNumberFormat="1" applyFont="1" applyFill="1" applyBorder="1" applyAlignment="1" applyProtection="1">
      <alignment horizontal="center" vertical="top" wrapText="1"/>
      <protection locked="0"/>
    </xf>
    <xf numFmtId="0" fontId="4" fillId="19" borderId="7" xfId="0" applyFont="1" applyFill="1" applyBorder="1" applyAlignment="1" applyProtection="1">
      <alignment horizontal="center" vertical="top" wrapText="1"/>
      <protection locked="0"/>
    </xf>
    <xf numFmtId="1" fontId="15" fillId="8" borderId="14" xfId="0" applyNumberFormat="1" applyFont="1" applyFill="1" applyBorder="1" applyAlignment="1" applyProtection="1">
      <alignment horizontal="center" vertical="center" wrapText="1"/>
      <protection locked="0"/>
    </xf>
    <xf numFmtId="0" fontId="15" fillId="5" borderId="15" xfId="0" applyFont="1" applyFill="1" applyBorder="1" applyAlignment="1" applyProtection="1">
      <alignment horizontal="left" vertical="top" wrapText="1" indent="1"/>
      <protection hidden="1"/>
    </xf>
    <xf numFmtId="4" fontId="15" fillId="0" borderId="10" xfId="0" applyNumberFormat="1" applyFont="1" applyBorder="1" applyAlignment="1" applyProtection="1">
      <alignment horizontal="right" vertical="center" wrapText="1" indent="1"/>
      <protection hidden="1"/>
    </xf>
    <xf numFmtId="3" fontId="15" fillId="8" borderId="14" xfId="0" applyNumberFormat="1" applyFont="1" applyFill="1" applyBorder="1" applyAlignment="1" applyProtection="1">
      <alignment horizontal="right" vertical="center" wrapText="1" indent="1"/>
      <protection locked="0"/>
    </xf>
    <xf numFmtId="4" fontId="6" fillId="0" borderId="10" xfId="0" applyNumberFormat="1" applyFont="1" applyBorder="1" applyAlignment="1" applyProtection="1">
      <alignment horizontal="right" vertical="center" wrapText="1" indent="1"/>
      <protection hidden="1"/>
    </xf>
    <xf numFmtId="3" fontId="6" fillId="8" borderId="14" xfId="0" applyNumberFormat="1" applyFont="1" applyFill="1" applyBorder="1" applyAlignment="1" applyProtection="1">
      <alignment horizontal="right" vertical="center" wrapText="1" indent="1"/>
      <protection locked="0"/>
    </xf>
    <xf numFmtId="22" fontId="2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</cellXfs>
  <cellStyles count="1">
    <cellStyle name="ปกติ" xfId="0" builtinId="0"/>
  </cellStyles>
  <dxfs count="2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>
          <bgColor theme="0"/>
        </patternFill>
      </fill>
    </dxf>
    <dxf>
      <font>
        <b/>
        <i val="0"/>
        <color rgb="FF0000CC"/>
      </font>
      <fill>
        <patternFill>
          <bgColor theme="0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0000CC"/>
      </font>
      <fill>
        <patternFill patternType="solid">
          <bgColor rgb="FFFFFF00"/>
        </patternFill>
      </fill>
    </dxf>
    <dxf>
      <font>
        <b/>
        <i val="0"/>
        <color rgb="FFFF0000"/>
      </font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b/>
        <i val="0"/>
        <color rgb="FF0000CC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0000CC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theme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3366FF"/>
      <color rgb="FF0000CC"/>
      <color rgb="FFFFFFBE"/>
      <color rgb="FFA8D08C"/>
      <color rgb="FFB7C6E7"/>
      <color rgb="FF66CCFF"/>
      <color rgb="FF7CB953"/>
      <color rgb="FFE26714"/>
      <color rgb="FF2D72B1"/>
      <color rgb="FF69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>
                <a:solidFill>
                  <a:schemeClr val="tx1"/>
                </a:solidFill>
              </a:rPr>
              <a:t>อัตราส่วนการตายมารดาไทย (อัตรา / 100,000 &lt;</a:t>
            </a:r>
            <a:r>
              <a:rPr lang="en-US" sz="1200">
                <a:solidFill>
                  <a:schemeClr val="tx1"/>
                </a:solidFill>
              </a:rPr>
              <a:t>17</a:t>
            </a:r>
            <a:r>
              <a:rPr lang="th-TH" sz="1200">
                <a:solidFill>
                  <a:schemeClr val="tx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0.25158801845056344"/>
          <c:y val="6.37681159420289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9366996035332471E-2"/>
          <c:y val="0.15806778500513521"/>
          <c:w val="0.92499670924820199"/>
          <c:h val="0.7410827294150254"/>
        </c:manualLayout>
      </c:layout>
      <c:bar3DChart>
        <c:barDir val="col"/>
        <c:grouping val="clustered"/>
        <c:varyColors val="1"/>
        <c:ser>
          <c:idx val="0"/>
          <c:order val="0"/>
          <c:tx>
            <c:v>มารดา</c:v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01-B9F4-43B3-9C28-46BBF9DD644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03-B9F4-43B3-9C28-46BBF9DD644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05-EF56-49C5-9712-552481011C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07-EF56-49C5-9712-552481011C8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09-EF56-49C5-9712-552481011C8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0B-EF56-49C5-9712-552481011C8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0D-EF56-49C5-9712-552481011C8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EF56-49C5-9712-552481011C8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11-EF56-49C5-9712-552481011C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Q2_62!$E$8:$M$8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30.413625304136254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30.413625304136254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12-B9F4-43B3-9C28-46BBF9DD64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15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5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ระดับความสำเร็จของจังหวัดในการพัฒนาศูนย์ปฏิบัติการภาวะฉุกเฉิน (</a:t>
            </a:r>
            <a:r>
              <a:rPr lang="en-US" sz="1050">
                <a:solidFill>
                  <a:schemeClr val="tx1"/>
                </a:solidFill>
              </a:rPr>
              <a:t>EOC) </a:t>
            </a:r>
            <a:r>
              <a:rPr lang="th-TH" sz="1050">
                <a:solidFill>
                  <a:schemeClr val="tx1"/>
                </a:solidFill>
              </a:rPr>
              <a:t>และทีมตระหนักรู้สถานการณ์ (</a:t>
            </a:r>
            <a:r>
              <a:rPr lang="en-US" sz="1050">
                <a:solidFill>
                  <a:schemeClr val="tx1"/>
                </a:solidFill>
              </a:rPr>
              <a:t>SAT) </a:t>
            </a:r>
            <a:r>
              <a:rPr lang="th-TH" sz="1050">
                <a:solidFill>
                  <a:schemeClr val="tx1"/>
                </a:solidFill>
              </a:rPr>
              <a:t>ที่สามารถปฏิบัติงานได้จริง</a:t>
            </a:r>
          </a:p>
        </c:rich>
      </c:tx>
      <c:layout>
        <c:manualLayout>
          <c:xMode val="edge"/>
          <c:yMode val="edge"/>
          <c:x val="0.14516622632078263"/>
          <c:y val="6.99453471657447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 prstMaterial="plastic"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Q2_62!$E$76:$M$76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3055-4810-9BE2-92FF2D40A5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อัตราผู้ป่วยเบาหวานรายใหม่จากกลุ่มเสี่ยงเบาหวานและอัตรากลุ่มสงสัยป่วยความดันโลหิตสูง       ในเขตรับผิดชอบได้รับการวัดความดันโลหิตที่บ้าน</a:t>
            </a:r>
          </a:p>
        </c:rich>
      </c:tx>
      <c:layout>
        <c:manualLayout>
          <c:xMode val="edge"/>
          <c:yMode val="edge"/>
          <c:x val="0.12813707842759703"/>
          <c:y val="5.2459010374308578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tx>
            <c:v>NewDM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Q2_62!$E$85:$M$85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0.92585039562770211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0.92585039562770211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49BC-4F29-B100-51ABC2F7615F}"/>
            </c:ext>
          </c:extLst>
        </c:ser>
        <c:ser>
          <c:idx val="1"/>
          <c:order val="1"/>
          <c:tx>
            <c:v>วัด BP</c:v>
          </c:tx>
          <c:spPr>
            <a:solidFill>
              <a:srgbClr val="7CB953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Q2_62!$E$86:$M$86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40.333008590913117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40.333008590913117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49BC-4F29-B100-51ABC2F7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ร้อยละของผลิตภัณฑ์สุขภาพที่ได้รับการตรวจสอบ ได้มาตรฐานตามเกณฑ์ที่กำหนด</a:t>
            </a:r>
          </a:p>
        </c:rich>
      </c:tx>
      <c:layout>
        <c:manualLayout>
          <c:xMode val="edge"/>
          <c:yMode val="edge"/>
          <c:x val="0.17123937692532659"/>
          <c:y val="4.080145251335111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tx>
            <c:v>เก็บ ตย.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Q2_62!$E$95:$M$95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B138-4D3B-8BC5-63AA13B24EF0}"/>
            </c:ext>
          </c:extLst>
        </c:ser>
        <c:ser>
          <c:idx val="2"/>
          <c:order val="1"/>
          <c:tx>
            <c:v>มี Std.</c:v>
          </c:tx>
          <c:spPr>
            <a:solidFill>
              <a:srgbClr val="7CB953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Q2_62!$E$92:$M$92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B138-4D3B-8BC5-63AA13B24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 รพ. ที่พัฒนาอนามัยสิ่งแวดล้อมได้ตามเกณฑ์ </a:t>
            </a:r>
            <a:r>
              <a:rPr lang="en-US" sz="1050">
                <a:solidFill>
                  <a:schemeClr val="tx1"/>
                </a:solidFill>
              </a:rPr>
              <a:t>GREEN&amp;CLEAN Hospital</a:t>
            </a:r>
            <a:endParaRPr lang="th-TH" sz="105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438709871178018"/>
          <c:y val="5.53733998395479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5864347566790858E-2"/>
          <c:y val="0.24020604504039758"/>
          <c:w val="0.90368775740824558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tx>
            <c:v>พฐ.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Q2_62!$E$112:$M$112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558E-4AAC-954E-3BD772C9D902}"/>
            </c:ext>
          </c:extLst>
        </c:ser>
        <c:ser>
          <c:idx val="2"/>
          <c:order val="1"/>
          <c:tx>
            <c:v>ดี</c:v>
          </c:tx>
          <c:spPr>
            <a:solidFill>
              <a:srgbClr val="7CB953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Q2_62!$E$113:$M$113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558E-4AAC-954E-3BD772C9D902}"/>
            </c:ext>
          </c:extLst>
        </c:ser>
        <c:ser>
          <c:idx val="1"/>
          <c:order val="2"/>
          <c:tx>
            <c:v>ดีมาก</c:v>
          </c:tx>
          <c:spPr>
            <a:solidFill>
              <a:schemeClr val="accent4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Q2_62!$E$114:$M$114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58E-4AAC-954E-3BD772C9D902}"/>
            </c:ext>
          </c:extLst>
        </c:ser>
        <c:ser>
          <c:idx val="3"/>
          <c:order val="3"/>
          <c:tx>
            <c:v>Plus</c:v>
          </c:tx>
          <c:spPr>
            <a:solidFill>
              <a:srgbClr val="FFFF00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Q2_62!$E$115:$M$115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558E-4AAC-954E-3BD772C9D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ร้อยละของคลินิกหมอครอบครัวที่เปิดดำเนินการในพื้นที่ (</a:t>
            </a:r>
            <a:r>
              <a:rPr lang="en-US" sz="1050">
                <a:solidFill>
                  <a:schemeClr val="tx1"/>
                </a:solidFill>
              </a:rPr>
              <a:t>Primary Care Cluster)</a:t>
            </a:r>
            <a:endParaRPr lang="th-TH" sz="105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7029603708557819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Q2_62!$E$124:$M$124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11.267605633802818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11.267605633802818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21C4-406E-8D34-A514778F1A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5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ร้อยละของครอบครัวที่มีศักยภาพในการดูแลสุขภาพตนเองได้ตามเกณฑ์ที่กำหนด</a:t>
            </a:r>
          </a:p>
        </c:rich>
      </c:tx>
      <c:layout>
        <c:manualLayout>
          <c:xMode val="edge"/>
          <c:yMode val="edge"/>
          <c:x val="0.14428520299288439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 prstMaterial="plastic">
              <a:bevelT w="38100" h="38100"/>
              <a:bevelB w="38100" h="381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Q2_62!$E$128:$M$128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33.421052631578945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33.421052631578945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B3AE-4CC3-B1AE-99D6E73695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5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อัตราตายของผู้ป่วยหลอดเลือดสมองและระยะเวลาที่ได้รับการรักษาอย่างเหมาะสม (1)</a:t>
            </a:r>
          </a:p>
        </c:rich>
      </c:tx>
      <c:layout>
        <c:manualLayout>
          <c:xMode val="edge"/>
          <c:yMode val="edge"/>
          <c:x val="0.16805520356666989"/>
          <c:y val="5.53733998395479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5864347566790858E-2"/>
          <c:y val="0.24020604504039758"/>
          <c:w val="0.8626603763981604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tx>
            <c:v>Isc.Stro.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Q2_62!$E$135:$M$135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4.8556430446194225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4.8556430446194225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9B3D-4C37-A76F-335FF55C587D}"/>
            </c:ext>
          </c:extLst>
        </c:ser>
        <c:ser>
          <c:idx val="2"/>
          <c:order val="1"/>
          <c:tx>
            <c:v>Hem.Stro.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Q2_62!$E$136:$M$136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30.809399477806785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30.809399477806785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9B3D-4C37-A76F-335FF55C587D}"/>
            </c:ext>
          </c:extLst>
        </c:ser>
        <c:ser>
          <c:idx val="1"/>
          <c:order val="2"/>
          <c:tx>
            <c:v>Stroke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Q2_62!$E$137:$M$137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11.394196744515215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11.394196744515215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9B3D-4C37-A76F-335FF55C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5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อัตราตายของผู้ป่วยหลอดเลือดสมองและระยะเวลาที่ได้รับการรักษาอย่างเหมาะสม (</a:t>
            </a:r>
            <a:r>
              <a:rPr lang="en-US" sz="1050">
                <a:solidFill>
                  <a:schemeClr val="tx1"/>
                </a:solidFill>
              </a:rPr>
              <a:t>2</a:t>
            </a:r>
            <a:r>
              <a:rPr lang="th-TH" sz="1050">
                <a:solidFill>
                  <a:schemeClr val="tx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0.12920683636932165"/>
          <c:y val="5.53733998395479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5864347566790858E-2"/>
          <c:y val="0.24020604504039758"/>
          <c:w val="0.88613885413753746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tx>
            <c:v>72Hr.</c:v>
          </c:tx>
          <c:spPr>
            <a:solidFill>
              <a:srgbClr val="2D72B1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Q2_62!$E$138:$M$138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2939-4BC0-83FC-9B5727C06E5C}"/>
            </c:ext>
          </c:extLst>
        </c:ser>
        <c:ser>
          <c:idx val="2"/>
          <c:order val="1"/>
          <c:tx>
            <c:v>4.5Hr.</c:v>
          </c:tx>
          <c:spPr>
            <a:solidFill>
              <a:srgbClr val="E26714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Q2_62!$E$139:$M$139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46.511627906976742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46.511627906976742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2939-4BC0-83FC-9B5727C06E5C}"/>
            </c:ext>
          </c:extLst>
        </c:ser>
        <c:ser>
          <c:idx val="1"/>
          <c:order val="2"/>
          <c:tx>
            <c:v>90Min.</c:v>
          </c:tx>
          <c:spPr>
            <a:solidFill>
              <a:srgbClr val="696969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Q2_62!$E$140:$M$140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31.25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2939-4BC0-83FC-9B5727C06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อัตราความสำเร็จการรักษาผู้ป่วยวัณโรคปอดรายใหม่</a:t>
            </a:r>
          </a:p>
        </c:rich>
      </c:tx>
      <c:layout>
        <c:manualLayout>
          <c:xMode val="edge"/>
          <c:yMode val="edge"/>
          <c:x val="0.29725625404343392"/>
          <c:y val="5.53733998395479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tx>
            <c:v>Suc.Rate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Q2_62!$E$155:$M$155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5.4421768707482991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5.4421768707482991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5D87-4E14-8BF1-44E906544934}"/>
            </c:ext>
          </c:extLst>
        </c:ser>
        <c:ser>
          <c:idx val="2"/>
          <c:order val="1"/>
          <c:tx>
            <c:v>Coverage</c:v>
          </c:tx>
          <c:spPr>
            <a:solidFill>
              <a:srgbClr val="7CB953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Q2_62!$E$156:$M$156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30.995475113122172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30.995475113122172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5D87-4E14-8BF1-44E90654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ร้อยละของโรงพยาบาลที่ใช้ยาอย่างสมเหตุผล (</a:t>
            </a:r>
            <a:r>
              <a:rPr lang="en-US" sz="1050">
                <a:solidFill>
                  <a:schemeClr val="tx1"/>
                </a:solidFill>
              </a:rPr>
              <a:t>RDU) </a:t>
            </a:r>
            <a:r>
              <a:rPr lang="th-TH" sz="1050">
                <a:solidFill>
                  <a:schemeClr val="tx1"/>
                </a:solidFill>
              </a:rPr>
              <a:t>และร้อยละของโรงพยาบาลที่มีระบบจัดการการดื้อยาต้านจุลชีพอย่างบูรณาการ (</a:t>
            </a:r>
            <a:r>
              <a:rPr lang="en-US" sz="1050">
                <a:solidFill>
                  <a:schemeClr val="tx1"/>
                </a:solidFill>
              </a:rPr>
              <a:t>AMR)</a:t>
            </a:r>
            <a:endParaRPr lang="th-TH" sz="105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726638099124163"/>
          <c:y val="3.4972673582872385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tx>
            <c:v>ขั้น 1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Q2_62!$E$163:$M$163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4B69-4369-A85D-F09FED37BE73}"/>
            </c:ext>
          </c:extLst>
        </c:ser>
        <c:ser>
          <c:idx val="2"/>
          <c:order val="1"/>
          <c:tx>
            <c:v>ขั้น 2</c:v>
          </c:tx>
          <c:spPr>
            <a:solidFill>
              <a:srgbClr val="7CB953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Q2_62!$E$164:$M$164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4B69-4369-A85D-F09FED37BE73}"/>
            </c:ext>
          </c:extLst>
        </c:ser>
        <c:ser>
          <c:idx val="1"/>
          <c:order val="2"/>
          <c:tx>
            <c:v>AMR</c:v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Q2_62!$E$168:$M$168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4B69-4369-A85D-F09FED37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>
                <a:solidFill>
                  <a:schemeClr val="tx1"/>
                </a:solidFill>
              </a:rPr>
              <a:t>ระดับความสำเร็จของพัฒนาการเด็กตามเกณฑ์มาตรฐาน</a:t>
            </a:r>
          </a:p>
        </c:rich>
      </c:tx>
      <c:layout>
        <c:manualLayout>
          <c:xMode val="edge"/>
          <c:yMode val="edge"/>
          <c:x val="0.24005649521448078"/>
          <c:y val="6.3791192294827645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1"/>
          <c:order val="0"/>
          <c:tx>
            <c:v>Coverage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Pt>
            <c:idx val="8"/>
            <c:invertIfNegative val="0"/>
            <c:bubble3D val="0"/>
            <c:spPr>
              <a:solidFill>
                <a:srgbClr val="DB6413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03-A8A6-4C8B-BE5E-E5B7EA76737F}"/>
              </c:ext>
            </c:extLst>
          </c:dPt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Q2_62!$E$12:$M$12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81.344319970373107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81.344319970373107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12-6BEE-4594-8CB6-FEDD2387D279}"/>
            </c:ext>
          </c:extLst>
        </c:ser>
        <c:ser>
          <c:idx val="2"/>
          <c:order val="1"/>
          <c:tx>
            <c:v>Delay</c:v>
          </c:tx>
          <c:spPr>
            <a:solidFill>
              <a:srgbClr val="2D72B1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Q2_62!$E$13:$M$13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18.609150921921238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18.609150921921238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688D-454F-AC67-418D72DF109C}"/>
            </c:ext>
          </c:extLst>
        </c:ser>
        <c:ser>
          <c:idx val="3"/>
          <c:order val="2"/>
          <c:tx>
            <c:v>Follow</c:v>
          </c:tx>
          <c:spPr>
            <a:solidFill>
              <a:schemeClr val="accent6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Q2_62!$E$14:$M$14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72.67080745341616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72.67080745341616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5-688D-454F-AC67-418D72DF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ร้อยละการส่งต่อผู้ป่วยนอกเขตสุขภาพลดลง </a:t>
            </a:r>
            <a:r>
              <a:rPr lang="en-US" sz="1050">
                <a:solidFill>
                  <a:schemeClr val="tx1"/>
                </a:solidFill>
              </a:rPr>
              <a:t>(</a:t>
            </a:r>
            <a:r>
              <a:rPr lang="th-TH" sz="1050">
                <a:solidFill>
                  <a:schemeClr val="tx1"/>
                </a:solidFill>
              </a:rPr>
              <a:t>ค่าผ่านเกณฑ์ต้องเป็นบวก)</a:t>
            </a:r>
          </a:p>
        </c:rich>
      </c:tx>
      <c:layout>
        <c:manualLayout>
          <c:xMode val="edge"/>
          <c:yMode val="edge"/>
          <c:x val="0.17463117610102719"/>
          <c:y val="6.41165682352660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numFmt formatCode="#,##0.00_ ;[Red]\-#,##0.0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Q2_62!$E$172:$M$172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-32.547528517110266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-32.547528517110266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86F0-4CF6-92DE-581BDC5ADC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50"/>
          <c:min val="-3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อัตราตายทารกแรกเกิด น้อยกว่า 3.8 ต่อ 1,000 ทารกเกิดมีชีพ</a:t>
            </a:r>
          </a:p>
        </c:rich>
      </c:tx>
      <c:layout>
        <c:manualLayout>
          <c:xMode val="edge"/>
          <c:yMode val="edge"/>
          <c:x val="0.2426043945448314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Q2_62!$E$178:$M$178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3.9243667499108099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3.9243667499108099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5185-466B-A9F4-F8517DF192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5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ร้อยละการบรรเทาอาการปวดและจัดการอาการต่างๆ ด้วย </a:t>
            </a:r>
            <a:r>
              <a:rPr lang="en-US" sz="1050">
                <a:solidFill>
                  <a:schemeClr val="tx1"/>
                </a:solidFill>
              </a:rPr>
              <a:t>Strong Opioid Medication </a:t>
            </a:r>
            <a:r>
              <a:rPr lang="th-TH" sz="1050">
                <a:solidFill>
                  <a:schemeClr val="tx1"/>
                </a:solidFill>
              </a:rPr>
              <a:t>ในผู้ป่วยประคับประคองอย่างมีคุณภาพ</a:t>
            </a:r>
          </a:p>
        </c:rich>
      </c:tx>
      <c:layout>
        <c:manualLayout>
          <c:xMode val="edge"/>
          <c:yMode val="edge"/>
          <c:x val="0.13063119965472617"/>
          <c:y val="4.080145251335111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Q2_62!$E$182:$M$182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E365-489D-91FD-2304D6EDC4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 ร้อยละของผู้ป่วยนอกทั้งหมดที่ได้รับบริการ ตรวจ วินิจฉัย รักษาโรค </a:t>
            </a:r>
            <a:br>
              <a:rPr lang="en-US" sz="1050">
                <a:solidFill>
                  <a:schemeClr val="tx1"/>
                </a:solidFill>
              </a:rPr>
            </a:br>
            <a:r>
              <a:rPr lang="th-TH" sz="1050">
                <a:solidFill>
                  <a:schemeClr val="tx1"/>
                </a:solidFill>
              </a:rPr>
              <a:t>และฟื้นฟูสภาพด้วยศาสตร์การแพทย์แผนไทยและการแพทย์ทางเลือก</a:t>
            </a:r>
          </a:p>
        </c:rich>
      </c:tx>
      <c:layout>
        <c:manualLayout>
          <c:xMode val="edge"/>
          <c:yMode val="edge"/>
          <c:x val="0.22831793676129922"/>
          <c:y val="4.6630231443829849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Q2_62!$E$186:$M$186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18.565520491722797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18.565520491722797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5BFF-4F8D-9FE7-9052A58C1D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6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 ร้อยละของผู้ป่วยโรคซึมเศร้าเข้าถึงบริการสุขภาพจิต</a:t>
            </a:r>
          </a:p>
        </c:rich>
      </c:tx>
      <c:layout>
        <c:manualLayout>
          <c:xMode val="edge"/>
          <c:yMode val="edge"/>
          <c:x val="0.3152472902513857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Q2_62!$E$190:$M$190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55.560153709725093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55.560153709725093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2C86-4956-A169-8D57F51539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อัตราการฆ่าตัวตายสำเร็จ</a:t>
            </a:r>
          </a:p>
        </c:rich>
      </c:tx>
      <c:layout>
        <c:manualLayout>
          <c:xMode val="edge"/>
          <c:yMode val="edge"/>
          <c:x val="0.39317143810044886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tx>
            <c:v>Sui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Q2_62!$E$194:$M$194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2.8282975887584598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2.8282975887584598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F849-4479-85A9-0FBE0FC1165E}"/>
            </c:ext>
          </c:extLst>
        </c:ser>
        <c:ser>
          <c:idx val="0"/>
          <c:order val="1"/>
          <c:tx>
            <c:v>Att.</c:v>
          </c:tx>
          <c:spPr>
            <a:solidFill>
              <a:srgbClr val="7CB953"/>
            </a:solidFill>
            <a:ln>
              <a:solidFill>
                <a:srgbClr val="7CB953"/>
              </a:solidFill>
            </a:ln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Q2_62!$E$195:$M$195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90.909090909090907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90.909090909090907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F849-4479-85A9-0FBE0FC116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อัตราตายผู้ป่วยติดเชื้อในกระแสเลือดแบบรุนแรงชนิด </a:t>
            </a:r>
            <a:r>
              <a:rPr lang="en-US" sz="1050">
                <a:solidFill>
                  <a:schemeClr val="tx1"/>
                </a:solidFill>
              </a:rPr>
              <a:t>community-acquired  (1)</a:t>
            </a:r>
            <a:endParaRPr lang="th-TH" sz="105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449282527773452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tx>
            <c:v>Com-acq.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Q2_62!$E$201:$M$201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AB1-49FE-B472-28E7CFD77E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อัตราตายผู้ป่วยติดเชื้อในกระแสเลือดแบบรุนแรงชนิด </a:t>
            </a:r>
            <a:r>
              <a:rPr lang="en-US" sz="1050">
                <a:solidFill>
                  <a:schemeClr val="tx1"/>
                </a:solidFill>
              </a:rPr>
              <a:t>community-acquired  (2)</a:t>
            </a:r>
            <a:endParaRPr lang="th-TH" sz="105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449282527773452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tx>
            <c:v>Abt 1 Hr.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Q2_62!$E$202:$M$202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83.684210526315795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83.684210526315795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0AD7-4157-855E-FB11B8362112}"/>
            </c:ext>
          </c:extLst>
        </c:ser>
        <c:ser>
          <c:idx val="1"/>
          <c:order val="1"/>
          <c:tx>
            <c:v>H/C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Q2_62!$E$203:$M$203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91.05263157894737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91.05263157894737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0AD7-4157-855E-FB11B8362112}"/>
            </c:ext>
          </c:extLst>
        </c:ser>
        <c:ser>
          <c:idx val="2"/>
          <c:order val="2"/>
          <c:tx>
            <c:v>IV 30 ml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Q2_62!$E$204:$M$204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78.421052631578945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78.421052631578945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AD7-4157-855E-FB11B8362112}"/>
            </c:ext>
          </c:extLst>
        </c:ser>
        <c:ser>
          <c:idx val="3"/>
          <c:order val="3"/>
          <c:tx>
            <c:v>ICU 3 Hr.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Q2_62!$E$205:$M$205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88.421052631578945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88.421052631578945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0AD7-4157-855E-FB11B83621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6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ร้อยละของโรงพยาบาลที่มีทีม </a:t>
            </a:r>
            <a:r>
              <a:rPr lang="en-US" sz="1050">
                <a:solidFill>
                  <a:schemeClr val="tx1"/>
                </a:solidFill>
              </a:rPr>
              <a:t>Refracture Prevention</a:t>
            </a:r>
            <a:endParaRPr lang="th-TH" sz="105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30827277611953724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tx>
            <c:v>R5</c:v>
          </c:tx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Q2_62!$E$214:$M$214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6076-4322-8185-C821AB4A1A30}"/>
            </c:ext>
          </c:extLst>
        </c:ser>
        <c:ser>
          <c:idx val="1"/>
          <c:order val="1"/>
          <c:tx>
            <c:v>M1 Re.Prev.</c:v>
          </c:tx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Q2_62!$E$215:$M$215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6076-4322-8185-C821AB4A1A30}"/>
            </c:ext>
          </c:extLst>
        </c:ser>
        <c:ser>
          <c:idx val="2"/>
          <c:order val="2"/>
          <c:tx>
            <c:v>Refra.</c:v>
          </c:tx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Q2_62!$E$216:$M$216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6076-4322-8185-C821AB4A1A30}"/>
            </c:ext>
          </c:extLst>
        </c:ser>
        <c:ser>
          <c:idx val="3"/>
          <c:order val="3"/>
          <c:tx>
            <c:v>Ear.Sur.</c:v>
          </c:tx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Q2_62!$E$217:$M$217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076-4322-8185-C821AB4A1A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6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ร้อยละของการให้การรักษาผู้ป่วย </a:t>
            </a:r>
            <a:r>
              <a:rPr lang="en-US" sz="1050">
                <a:solidFill>
                  <a:schemeClr val="tx1"/>
                </a:solidFill>
              </a:rPr>
              <a:t>STEMI </a:t>
            </a:r>
            <a:r>
              <a:rPr lang="th-TH" sz="1050">
                <a:solidFill>
                  <a:schemeClr val="tx1"/>
                </a:solidFill>
              </a:rPr>
              <a:t>ได้ตามมาตรฐานเวลาที่กำหนด</a:t>
            </a:r>
          </a:p>
        </c:rich>
      </c:tx>
      <c:layout>
        <c:manualLayout>
          <c:xMode val="edge"/>
          <c:yMode val="edge"/>
          <c:x val="0.22200697984806803"/>
          <c:y val="6.120217877002667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Q2_62!$E$224:$M$224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44.736842105263158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44.736842105263158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8D53-4E6E-B1A7-AFD2848803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>
                <a:solidFill>
                  <a:schemeClr val="tx1"/>
                </a:solidFill>
              </a:rPr>
              <a:t>ระดับความสำเร็จของพัฒนาการเด็กตามเกณฑ์มาตรฐาน (2)</a:t>
            </a:r>
          </a:p>
        </c:rich>
      </c:tx>
      <c:layout>
        <c:manualLayout>
          <c:xMode val="edge"/>
          <c:yMode val="edge"/>
          <c:x val="0.23038788229179616"/>
          <c:y val="6.99453471657447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8525167918573122E-2"/>
          <c:y val="0.24020595317589494"/>
          <c:w val="0.90311654041752298"/>
          <c:h val="0.5652208561504235"/>
        </c:manualLayout>
      </c:layout>
      <c:bar3DChart>
        <c:barDir val="col"/>
        <c:grouping val="clustered"/>
        <c:varyColors val="1"/>
        <c:ser>
          <c:idx val="1"/>
          <c:order val="0"/>
          <c:tx>
            <c:v>TEDA4I</c:v>
          </c:tx>
          <c:spPr>
            <a:gradFill>
              <a:gsLst>
                <a:gs pos="0">
                  <a:schemeClr val="accent6">
                    <a:lumMod val="40000"/>
                    <a:lumOff val="60000"/>
                  </a:schemeClr>
                </a:gs>
                <a:gs pos="20000">
                  <a:schemeClr val="accent6">
                    <a:lumMod val="50000"/>
                  </a:schemeClr>
                </a:gs>
              </a:gsLst>
              <a:lin ang="5400000" scaled="1"/>
            </a:gra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Q2_62!$E$15:$M$15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40.74074074074074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40.74074074074074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D8B7-4DB7-8DA8-6FA9E8C3FB19}"/>
            </c:ext>
          </c:extLst>
        </c:ser>
        <c:ser>
          <c:idx val="2"/>
          <c:order val="1"/>
          <c:tx>
            <c:v>สมวัย</c:v>
          </c:tx>
          <c:spPr>
            <a:gradFill>
              <a:gsLst>
                <a:gs pos="86000">
                  <a:srgbClr val="FFC000">
                    <a:lumMod val="86000"/>
                  </a:srgbClr>
                </a:gs>
                <a:gs pos="12000">
                  <a:srgbClr val="FFFF00"/>
                </a:gs>
              </a:gsLst>
              <a:lin ang="5400000" scaled="1"/>
            </a:gra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Q2_62!$E$16:$M$16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94.707489187343498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94.707489187343498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D8B7-4DB7-8DA8-6FA9E8C3F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อัตราตายของผู้ป่วยโรคหลอดเลือดหัวใจ / แสนประชากร</a:t>
            </a:r>
          </a:p>
        </c:rich>
      </c:tx>
      <c:layout>
        <c:manualLayout>
          <c:xMode val="edge"/>
          <c:yMode val="edge"/>
          <c:x val="0.26744704059933599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Q2_62!$E$227:$M$227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0.76263340364813315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0.76263340364813315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3892-46C4-9E5F-B6971FA22F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100">
                <a:solidFill>
                  <a:schemeClr val="tx1"/>
                </a:solidFill>
              </a:rPr>
              <a:t>ร้อยละผู้ป่วยมะเร็ง 5 อันดับแรก ได้รับการรักษาภายในระยะเวลาที่กำหนด </a:t>
            </a:r>
          </a:p>
        </c:rich>
      </c:tx>
      <c:layout>
        <c:manualLayout>
          <c:xMode val="edge"/>
          <c:yMode val="edge"/>
          <c:x val="0.21709352452543837"/>
          <c:y val="6.0891592645062748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1"/>
          <c:order val="0"/>
          <c:tx>
            <c:v>ผ่าตัด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Q2_62!$E$232:$M$232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67.741935483870961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67.741935483870961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4602-4D9F-AD6B-345C5549CD26}"/>
            </c:ext>
          </c:extLst>
        </c:ser>
        <c:ser>
          <c:idx val="2"/>
          <c:order val="1"/>
          <c:tx>
            <c:v>เคมี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Q2_62!$E$233:$M$233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83.695652173913047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83.695652173913047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602-4D9F-AD6B-345C5549CD26}"/>
            </c:ext>
          </c:extLst>
        </c:ser>
        <c:ser>
          <c:idx val="3"/>
          <c:order val="2"/>
          <c:tx>
            <c:v>รังสี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Q2_62!$E$234:$M$234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52.941176470588239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52.941176470588239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4602-4D9F-AD6B-345C5549C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ร้อยละของผู้ป่วย </a:t>
            </a:r>
            <a:r>
              <a:rPr lang="en-US" sz="1050">
                <a:solidFill>
                  <a:schemeClr val="tx1"/>
                </a:solidFill>
              </a:rPr>
              <a:t>CKD </a:t>
            </a:r>
            <a:r>
              <a:rPr lang="th-TH" sz="1050">
                <a:solidFill>
                  <a:schemeClr val="tx1"/>
                </a:solidFill>
              </a:rPr>
              <a:t>ที่มีอัตราการลดลงของ </a:t>
            </a:r>
            <a:r>
              <a:rPr lang="en-US" sz="1050">
                <a:solidFill>
                  <a:schemeClr val="tx1"/>
                </a:solidFill>
              </a:rPr>
              <a:t>eGFR&lt;4 ml/min/1.73m2/yr</a:t>
            </a:r>
            <a:endParaRPr lang="th-TH" sz="105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8868496271377047"/>
          <c:y val="6.41165682352660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Q2_62!$E$242:$M$242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61.621876473361624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61.621876473361624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D2D4-4160-BE33-75C7A052FB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ร้อยละผู้ป่วยต้อกระจกชนิดบอด (</a:t>
            </a:r>
            <a:r>
              <a:rPr lang="en-US" sz="1050">
                <a:solidFill>
                  <a:schemeClr val="tx1"/>
                </a:solidFill>
              </a:rPr>
              <a:t>Blinding Cataract) </a:t>
            </a:r>
            <a:r>
              <a:rPr lang="th-TH" sz="1050">
                <a:solidFill>
                  <a:schemeClr val="tx1"/>
                </a:solidFill>
              </a:rPr>
              <a:t>ได้รับการผ่าตัดภายใน 30 วัน</a:t>
            </a:r>
          </a:p>
        </c:rich>
      </c:tx>
      <c:layout>
        <c:manualLayout>
          <c:xMode val="edge"/>
          <c:yMode val="edge"/>
          <c:x val="0.16743541062474601"/>
          <c:y val="6.41165682352660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Q2_62!$E$246:$M$246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75.785582255083185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75.785582255083185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E77C-4B70-A1AA-06282464A1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อัตราส่วนของจำนวนผู้ยินยอมบริจาคอวัยวะจากผู้ป่วยสมองตาย ต่อ จำนวนผู้ป่วยเสียชีวิตใน รพ. </a:t>
            </a:r>
          </a:p>
        </c:rich>
      </c:tx>
      <c:layout>
        <c:manualLayout>
          <c:xMode val="edge"/>
          <c:yMode val="edge"/>
          <c:x val="0.13134062375127145"/>
          <c:y val="6.99453471657447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Q2_62!$E$250:$M$250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1.0471204188481675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1.0471204188481675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14EA-4E17-B7AA-1144F0CC58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Retention Rate 1 year</a:t>
            </a:r>
            <a:r>
              <a:rPr lang="th-TH" sz="1200" b="1">
                <a:solidFill>
                  <a:schemeClr val="tx1"/>
                </a:solidFill>
              </a:rPr>
              <a:t> </a:t>
            </a:r>
            <a:r>
              <a:rPr lang="en-US" sz="1200" b="1">
                <a:solidFill>
                  <a:srgbClr val="3366FF"/>
                </a:solidFill>
              </a:rPr>
              <a:t>&amp; </a:t>
            </a:r>
            <a:r>
              <a:rPr lang="en-US" sz="1200" b="1">
                <a:solidFill>
                  <a:schemeClr val="tx1"/>
                </a:solidFill>
              </a:rPr>
              <a:t>3 month remission rate </a:t>
            </a:r>
            <a:endParaRPr lang="th-TH" sz="12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6627697928481553"/>
          <c:y val="6.41165682352660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tx>
            <c:v>Reten.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Q2_62!$E$254:$M$254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52.694610778443121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52.694610778443121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35CF-491B-ACBC-88F87F64A426}"/>
            </c:ext>
          </c:extLst>
        </c:ser>
        <c:ser>
          <c:idx val="0"/>
          <c:order val="1"/>
          <c:tx>
            <c:v>Remiss</c:v>
          </c:tx>
          <c:spPr>
            <a:solidFill>
              <a:srgbClr val="E26714"/>
            </a:solidFill>
            <a:ln>
              <a:solidFill>
                <a:srgbClr val="7CB953"/>
              </a:solidFill>
            </a:ln>
            <a:scene3d>
              <a:camera prst="orthographicFront"/>
              <a:lightRig rig="threePt" dir="t"/>
            </a:scene3d>
            <a:sp3d>
              <a:bevelT w="25400" h="25400"/>
              <a:bevelB w="25400" h="25400"/>
              <a:contourClr>
                <a:srgbClr val="000000"/>
              </a:contourClr>
            </a:sp3d>
          </c:spPr>
          <c:invertIfNegative val="0"/>
          <c:dLbls>
            <c:delete val="1"/>
          </c:dLbls>
          <c:val>
            <c:numRef>
              <c:f>Q2_62!$E$257:$M$257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75.210084033613441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75.210084033613441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35CF-491B-ACBC-88F87F64A4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Intermediate bed/ward </a:t>
            </a:r>
            <a:endParaRPr lang="th-TH" sz="12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38004435964908512"/>
          <c:y val="6.41165682352660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tx>
            <c:v>Int.Bed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delete val="1"/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Q2_62!$E$261:$M$261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192F-406F-8B57-05A7CF1C7A63}"/>
            </c:ext>
          </c:extLst>
        </c:ser>
        <c:ser>
          <c:idx val="0"/>
          <c:order val="1"/>
          <c:tx>
            <c:v>Barth</c:v>
          </c:tx>
          <c:spPr>
            <a:solidFill>
              <a:srgbClr val="7CB953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delete val="1"/>
          </c:dLbls>
          <c:val>
            <c:numRef>
              <c:f>Q2_62!$E$262:$M$262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53.731343283582092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53.731343283582092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92F-406F-8B57-05A7CF1C7A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ร้อยละของผู้ป่วยที่เข้ารับการผ่าตัดแบบ </a:t>
            </a:r>
            <a:r>
              <a:rPr lang="en-US" sz="1050">
                <a:solidFill>
                  <a:schemeClr val="tx1"/>
                </a:solidFill>
              </a:rPr>
              <a:t>One Day Surgery</a:t>
            </a:r>
            <a:endParaRPr lang="th-TH" sz="105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904649573462651"/>
          <c:y val="4.9544620909069213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Q2_62!$E$268:$M$268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99.280575539568346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99.280575539568346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D3FD-45AE-8C40-8149B3C665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อัตราเสียชีวิตของผู้ป่วยวิกฤติฉุกเฉิน (</a:t>
            </a:r>
            <a:r>
              <a:rPr lang="en-US" sz="1050">
                <a:solidFill>
                  <a:schemeClr val="tx1"/>
                </a:solidFill>
              </a:rPr>
              <a:t>triagel level 1) </a:t>
            </a:r>
            <a:r>
              <a:rPr lang="th-TH" sz="1050">
                <a:solidFill>
                  <a:schemeClr val="tx1"/>
                </a:solidFill>
              </a:rPr>
              <a:t>ภายใน 24 ชม. ใน รพ. </a:t>
            </a:r>
            <a:r>
              <a:rPr lang="en-US" sz="1050">
                <a:solidFill>
                  <a:schemeClr val="tx1"/>
                </a:solidFill>
              </a:rPr>
              <a:t>A, S, M1</a:t>
            </a:r>
            <a:endParaRPr lang="th-TH" sz="105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975569974214549"/>
          <c:y val="5.53733998395479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Q2_62!$E$273:$M$273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10.741206030150753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10.741206030150753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D685-4D16-8EA6-700784D693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rgbClr val="3366FF"/>
                </a:solidFill>
                <a:effectLst/>
              </a:rPr>
              <a:t>Sub-1 </a:t>
            </a:r>
            <a:r>
              <a:rPr lang="en-US" sz="1400" b="1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</a:rPr>
              <a:t>Triagel level 1</a:t>
            </a:r>
            <a:endParaRPr lang="th-TH" sz="1100" b="1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38790174560970592"/>
          <c:y val="6.3791192294827645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1"/>
          <c:order val="0"/>
          <c:tx>
            <c:v>60min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Q2_62!$E$274:$M$274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26.666666666666668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26.666666666666668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D756-4ADF-9910-638980BDCA6A}"/>
            </c:ext>
          </c:extLst>
        </c:ser>
        <c:ser>
          <c:idx val="2"/>
          <c:order val="1"/>
          <c:tx>
            <c:v>&lt;2Hr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Q2_62!$E$275:$M$275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75.679758308157091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75.679758308157091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D756-4ADF-9910-638980BDCA6A}"/>
            </c:ext>
          </c:extLst>
        </c:ser>
        <c:ser>
          <c:idx val="3"/>
          <c:order val="2"/>
          <c:tx>
            <c:v>PS&gt;0.75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Q2_62!$E$276:$M$276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1.1013215859030838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1.1013215859030838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D756-4ADF-9910-638980BDC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>
                <a:solidFill>
                  <a:schemeClr val="tx1"/>
                </a:solidFill>
              </a:rPr>
              <a:t>ร้อยละของเด็กอายุ 0-5 ปี สูงดีสมส่วน และส่วนสูงเฉลี่ยที่อายุ 5 ปี</a:t>
            </a:r>
          </a:p>
        </c:rich>
      </c:tx>
      <c:layout>
        <c:manualLayout>
          <c:xMode val="edge"/>
          <c:yMode val="edge"/>
          <c:x val="0.18471841066624925"/>
          <c:y val="6.120217877002667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tx>
            <c:v>Coverage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Q2_62!$E$26:$M$26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86.525786907048925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86.525786907048925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5597-4EFB-B8F7-1856D4423860}"/>
            </c:ext>
          </c:extLst>
        </c:ser>
        <c:ser>
          <c:idx val="1"/>
          <c:order val="1"/>
          <c:tx>
            <c:v>สมส่วน</c:v>
          </c:tx>
          <c:spPr>
            <a:solidFill>
              <a:srgbClr val="7CB953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Q2_62!$E$25:$M$25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56.797376690804754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56.797376690804754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5597-4EFB-B8F7-1856D4423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rgbClr val="3366FF"/>
                </a:solidFill>
                <a:effectLst/>
              </a:rPr>
              <a:t>Sub-2</a:t>
            </a:r>
            <a:r>
              <a:rPr lang="en-US" sz="1400" b="1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</a:rPr>
              <a:t> Triagel level 1</a:t>
            </a:r>
            <a:endParaRPr lang="th-TH" sz="1100" b="1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38790174560970592"/>
          <c:y val="6.3791192294827645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1"/>
          <c:order val="0"/>
          <c:tx>
            <c:v>S06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Q2_62!$E$277:$M$277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23.783783783783786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23.783783783783786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6561-4E83-9C00-53A3D3ECA3E7}"/>
            </c:ext>
          </c:extLst>
        </c:ser>
        <c:ser>
          <c:idx val="2"/>
          <c:order val="1"/>
          <c:tx>
            <c:v>TEA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Q2_62!$E$278:$M$278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6561-4E83-9C00-53A3D3ECA3E7}"/>
            </c:ext>
          </c:extLst>
        </c:ser>
        <c:ser>
          <c:idx val="3"/>
          <c:order val="2"/>
          <c:tx>
            <c:v>ECS</c:v>
          </c:tx>
          <c:spPr>
            <a:solidFill>
              <a:srgbClr val="3366FF">
                <a:alpha val="90000"/>
              </a:srgbClr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val>
            <c:numRef>
              <c:f>Q2_62!$E$279:$M$279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6561-4E83-9C00-53A3D3ECA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ร้อยละของประชากรเข้าถึงบริการการแพทย์ฉุกเฉิน</a:t>
            </a:r>
          </a:p>
        </c:rich>
      </c:tx>
      <c:layout>
        <c:manualLayout>
          <c:xMode val="edge"/>
          <c:yMode val="edge"/>
          <c:x val="0.26758933604188517"/>
          <c:y val="5.53733998395479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Q2_62!$E$294:$M$294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49.225917431192663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49.225917431192663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D303-4803-A8F1-AE1F6D54E0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ร้อยละของจังหวัดที่มีระบบจัดการปัจจัยเสี่ยงจากสิ่งแวดล้อมและสุขภาพอย่าง</a:t>
            </a:r>
            <a:r>
              <a:rPr lang="en-US" sz="1050">
                <a:solidFill>
                  <a:schemeClr val="tx1"/>
                </a:solidFill>
              </a:rPr>
              <a:t>      </a:t>
            </a:r>
            <a:r>
              <a:rPr lang="th-TH" sz="1050">
                <a:solidFill>
                  <a:schemeClr val="tx1"/>
                </a:solidFill>
              </a:rPr>
              <a:t>บูรณาการมีประสิทธิภาพและยั่งยืน</a:t>
            </a:r>
          </a:p>
        </c:rich>
      </c:tx>
      <c:layout>
        <c:manualLayout>
          <c:xMode val="edge"/>
          <c:yMode val="edge"/>
          <c:x val="0.13610042268292719"/>
          <c:y val="4.9544620909069213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Q2_62!$E$299:$M$299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A6F6-4405-B4C2-7C7F9EB360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ระดับความสำเร็จของการพัฒนาเมืองสมุนไพร (เฉพาะจังหวัดนครปฐม)</a:t>
            </a:r>
          </a:p>
        </c:rich>
      </c:tx>
      <c:layout>
        <c:manualLayout>
          <c:xMode val="edge"/>
          <c:yMode val="edge"/>
          <c:x val="0.18204496811617371"/>
          <c:y val="5.53733998395479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Q2_62!$E$4:$M$4</c15:sqref>
                  </c15:fullRef>
                </c:ext>
              </c:extLst>
              <c:f>(Q2_62!$F$4,Q2_62!$M$4)</c:f>
              <c:strCache>
                <c:ptCount val="2"/>
                <c:pt idx="0">
                  <c:v>นฐ.</c:v>
                </c:pt>
                <c:pt idx="1">
                  <c:v>เขต 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Q2_62!$E$304:$M$304</c15:sqref>
                  </c15:fullRef>
                </c:ext>
              </c:extLst>
              <c:f>(Q2_62!$F$304,Q2_62!$M$304)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A410-4734-A3B1-4AD28433D6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Happy</a:t>
            </a:r>
            <a:r>
              <a:rPr lang="en-US" sz="1100" b="1" baseline="0">
                <a:solidFill>
                  <a:schemeClr val="tx1">
                    <a:lumMod val="95000"/>
                    <a:lumOff val="5000"/>
                  </a:schemeClr>
                </a:solidFill>
              </a:rPr>
              <a:t> Organization</a:t>
            </a:r>
            <a:endParaRPr lang="th-TH" sz="1100" b="1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38790174560970592"/>
          <c:y val="6.3791192294827645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2"/>
          <c:order val="0"/>
          <c:tx>
            <c:v>Happino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Q2_62!$E$316:$M$316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88.205950472118303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88.205950472118303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8084-4C5E-8665-0B3126141096}"/>
            </c:ext>
          </c:extLst>
        </c:ser>
        <c:ser>
          <c:idx val="3"/>
          <c:order val="1"/>
          <c:tx>
            <c:v>HPI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Q2_62!$E$317:$M$317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8084-4C5E-8665-0B3126141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>
                <a:solidFill>
                  <a:schemeClr val="tx1"/>
                </a:solidFill>
              </a:rPr>
              <a:t>ร้อยละของหน่วยงานในสังกัด กสธ. ผ่านเกณฑ์การประเมิน </a:t>
            </a:r>
            <a:r>
              <a:rPr lang="en-US" sz="1200">
                <a:solidFill>
                  <a:schemeClr val="tx1"/>
                </a:solidFill>
              </a:rPr>
              <a:t>ITA</a:t>
            </a:r>
            <a:endParaRPr lang="th-TH" sz="12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4979855185417826"/>
          <c:y val="4.9544620909069213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Q2_62!$E$324:$M$324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70AC-4BC4-81D9-B19C8D2BD8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PMQA</a:t>
            </a:r>
            <a:endParaRPr lang="th-TH" sz="1100" b="1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46228415438543785"/>
          <c:y val="6.3791192294827645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2"/>
          <c:order val="0"/>
          <c:tx>
            <c:v>สสจ</c:v>
          </c:tx>
          <c:spPr>
            <a:solidFill>
              <a:schemeClr val="accent4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Q2_62!$E$328:$M$328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9C66-4CD3-980D-D22651B2181E}"/>
            </c:ext>
          </c:extLst>
        </c:ser>
        <c:ser>
          <c:idx val="3"/>
          <c:order val="1"/>
          <c:tx>
            <c:v>สสอ</c:v>
          </c:tx>
          <c:spPr>
            <a:solidFill>
              <a:srgbClr val="0070C0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Q2_62!$E$329:$M$329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9C66-4CD3-980D-D22651B2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  <c:extLst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100" b="0">
                <a:solidFill>
                  <a:schemeClr val="tx1">
                    <a:lumMod val="95000"/>
                    <a:lumOff val="5000"/>
                  </a:schemeClr>
                </a:solidFill>
              </a:rPr>
              <a:t>ร้อยละของ รพ. สังกัดกระทรวงสาธารณสุขมีคุณภาพมาตรฐานผ่านการรับรอง </a:t>
            </a:r>
            <a:r>
              <a:rPr lang="en-US" sz="1100" b="0">
                <a:solidFill>
                  <a:schemeClr val="tx1">
                    <a:lumMod val="95000"/>
                    <a:lumOff val="5000"/>
                  </a:schemeClr>
                </a:solidFill>
              </a:rPr>
              <a:t>HA </a:t>
            </a:r>
            <a:r>
              <a:rPr lang="th-TH" sz="1100" b="0">
                <a:solidFill>
                  <a:schemeClr val="tx1">
                    <a:lumMod val="95000"/>
                    <a:lumOff val="5000"/>
                  </a:schemeClr>
                </a:solidFill>
              </a:rPr>
              <a:t>ขั้น 3</a:t>
            </a:r>
          </a:p>
        </c:rich>
      </c:tx>
      <c:layout>
        <c:manualLayout>
          <c:xMode val="edge"/>
          <c:yMode val="edge"/>
          <c:x val="0.14705676019069766"/>
          <c:y val="5.799199299529785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2"/>
          <c:order val="0"/>
          <c:tx>
            <c:v>รพศ/ท/ก</c:v>
          </c:tx>
          <c:spPr>
            <a:solidFill>
              <a:schemeClr val="accent6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Q2_62!$E$335:$M$335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56AF-428D-9092-C6B123851E03}"/>
            </c:ext>
          </c:extLst>
        </c:ser>
        <c:ser>
          <c:idx val="3"/>
          <c:order val="1"/>
          <c:tx>
            <c:v>รพช.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Q2_62!$E$336:$M$336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56AF-428D-9092-C6B12385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  <c:extLst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100" b="0">
                <a:solidFill>
                  <a:schemeClr val="tx1">
                    <a:lumMod val="95000"/>
                    <a:lumOff val="5000"/>
                  </a:schemeClr>
                </a:solidFill>
              </a:rPr>
              <a:t>ร้อยละของ รพ.สต.ที่ผ่านเกณฑ์การพัฒนาคุณภาพ</a:t>
            </a:r>
            <a:r>
              <a:rPr lang="th-TH" sz="1100" b="0" baseline="0">
                <a:solidFill>
                  <a:schemeClr val="tx1">
                    <a:lumMod val="95000"/>
                    <a:lumOff val="5000"/>
                  </a:schemeClr>
                </a:solidFill>
              </a:rPr>
              <a:t> รพ.สต.ติดดาว</a:t>
            </a:r>
            <a:endParaRPr lang="th-TH" sz="1100" b="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23112614301860096"/>
          <c:y val="5.799199299529785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2"/>
          <c:order val="0"/>
          <c:tx>
            <c:v>3ดาว</c:v>
          </c:tx>
          <c:spPr>
            <a:solidFill>
              <a:srgbClr val="7CB953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Q2_62!$E$342:$M$342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FBBB-42EE-9E8A-0DB73DDEB680}"/>
            </c:ext>
          </c:extLst>
        </c:ser>
        <c:ser>
          <c:idx val="3"/>
          <c:order val="1"/>
          <c:tx>
            <c:v>5ดาว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Q2_62!$E$343:$M$343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66.666666666666657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66.666666666666657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BBB-42EE-9E8A-0DB73DDEB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  <c:extLst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 b="0">
                <a:solidFill>
                  <a:schemeClr val="tx1">
                    <a:lumMod val="95000"/>
                    <a:lumOff val="5000"/>
                  </a:schemeClr>
                </a:solidFill>
              </a:rPr>
              <a:t>ร้อยละของจังหวัดที่ผ่านเกณฑ์คุณภาพข้อมูล</a:t>
            </a:r>
          </a:p>
        </c:rich>
      </c:tx>
      <c:layout>
        <c:manualLayout>
          <c:xMode val="edge"/>
          <c:yMode val="edge"/>
          <c:x val="0.29206544378183602"/>
          <c:y val="5.2192793695768069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2"/>
          <c:order val="0"/>
          <c:tx>
            <c:v>จังหวัด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Q2_62!$E$350:$M$350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#,##0.0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8ED2-4370-AF77-C2F259B99701}"/>
            </c:ext>
          </c:extLst>
        </c:ser>
        <c:ser>
          <c:idx val="3"/>
          <c:order val="1"/>
          <c:tx>
            <c:v>ill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Q2_62!$E$351:$M$351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26.770775237032908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26.770775237032908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8ED2-4370-AF77-C2F259B99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  <c:extLst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>
                <a:solidFill>
                  <a:schemeClr val="tx1"/>
                </a:solidFill>
              </a:rPr>
              <a:t>เด็กไทยมีระดับสติปัญญาเฉลี่ยไม่ต่ำกว่า 100 (วัดผลปี 2564</a:t>
            </a:r>
            <a:r>
              <a:rPr lang="en-US" sz="1200">
                <a:solidFill>
                  <a:schemeClr val="tx1"/>
                </a:solidFill>
              </a:rPr>
              <a:t>)</a:t>
            </a:r>
            <a:endParaRPr lang="th-TH" sz="12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0279956362645968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tx>
            <c:v>Coverage</c:v>
          </c:tx>
          <c:spPr>
            <a:solidFill>
              <a:srgbClr val="66CCFF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Q2_62!$E$39:$M$39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40.74074074074074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40.74074074074074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1A48-437A-B4D2-2CB3282AE717}"/>
            </c:ext>
          </c:extLst>
        </c:ser>
        <c:ser>
          <c:idx val="1"/>
          <c:order val="1"/>
          <c:tx>
            <c:v>IQ</c:v>
          </c:tx>
          <c:spPr>
            <a:solidFill>
              <a:srgbClr val="7CB953"/>
            </a:solidFill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Q2_62!$E$38:$M$38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A48-437A-B4D2-2CB3282A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>
                    <a:lumMod val="95000"/>
                    <a:lumOff val="5000"/>
                  </a:schemeClr>
                </a:solidFill>
              </a:rPr>
              <a:t>Digital Transformation</a:t>
            </a:r>
            <a:endParaRPr lang="th-TH" sz="1200" b="1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41468172132097497"/>
          <c:y val="6.0891592645062748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30007895952"/>
          <c:y val="0.23452010183494065"/>
          <c:w val="0.89892669992104046"/>
          <c:h val="0.56806378182090056"/>
        </c:manualLayout>
      </c:layout>
      <c:bar3DChart>
        <c:barDir val="col"/>
        <c:grouping val="clustered"/>
        <c:varyColors val="1"/>
        <c:ser>
          <c:idx val="2"/>
          <c:order val="0"/>
          <c:tx>
            <c:v>รพศ-ท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Q2_62!$E$356:$M$356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4054-4999-B691-250E84F0249B}"/>
            </c:ext>
          </c:extLst>
        </c:ser>
        <c:ser>
          <c:idx val="3"/>
          <c:order val="1"/>
          <c:tx>
            <c:v>รพช.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Q2_62!$E$357:$M$357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4054-4999-B691-250E84F0249B}"/>
            </c:ext>
          </c:extLst>
        </c:ser>
        <c:ser>
          <c:idx val="0"/>
          <c:order val="2"/>
          <c:tx>
            <c:v>กรม</c:v>
          </c:tx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Q2_62!$E$358:$M$358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4054-4999-B691-250E84F0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0"/>
        <c:shape val="box"/>
        <c:axId val="809711551"/>
        <c:axId val="809707391"/>
        <c:axId val="0"/>
        <c:extLst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 </a:t>
            </a:r>
            <a:r>
              <a:rPr lang="th-TH" sz="1200">
                <a:solidFill>
                  <a:schemeClr val="tx1"/>
                </a:solidFill>
              </a:rPr>
              <a:t>มีการใช้ </a:t>
            </a:r>
            <a:r>
              <a:rPr lang="en-US" sz="1200">
                <a:solidFill>
                  <a:schemeClr val="tx1"/>
                </a:solidFill>
              </a:rPr>
              <a:t>Application </a:t>
            </a:r>
            <a:r>
              <a:rPr lang="th-TH" sz="1200">
                <a:solidFill>
                  <a:schemeClr val="tx1"/>
                </a:solidFill>
              </a:rPr>
              <a:t>สำหรับ </a:t>
            </a:r>
            <a:r>
              <a:rPr lang="en-US" sz="1200">
                <a:solidFill>
                  <a:schemeClr val="tx1"/>
                </a:solidFill>
              </a:rPr>
              <a:t>PCC </a:t>
            </a:r>
            <a:r>
              <a:rPr lang="th-TH" sz="1200">
                <a:solidFill>
                  <a:schemeClr val="tx1"/>
                </a:solidFill>
              </a:rPr>
              <a:t>ใน </a:t>
            </a:r>
            <a:r>
              <a:rPr lang="en-US" sz="1200">
                <a:solidFill>
                  <a:schemeClr val="tx1"/>
                </a:solidFill>
              </a:rPr>
              <a:t>PCC </a:t>
            </a:r>
            <a:r>
              <a:rPr lang="th-TH" sz="1200">
                <a:solidFill>
                  <a:schemeClr val="tx1"/>
                </a:solidFill>
              </a:rPr>
              <a:t>ทุกแห่ง(ที่ขึ้นทะเบียน)</a:t>
            </a:r>
          </a:p>
        </c:rich>
      </c:tx>
      <c:layout>
        <c:manualLayout>
          <c:xMode val="edge"/>
          <c:yMode val="edge"/>
          <c:x val="0.23455302003988404"/>
          <c:y val="4.9544620909069213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Q2_62!$E$371:$M$371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2A05-4BD5-81AE-CEBF55FEE1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 </a:t>
            </a:r>
            <a:r>
              <a:rPr lang="th-TH" sz="1200">
                <a:solidFill>
                  <a:schemeClr val="tx1"/>
                </a:solidFill>
              </a:rPr>
              <a:t>ร้อยละของหน่วยบริการที่ประสบวิกฤติทางการเงิน</a:t>
            </a:r>
          </a:p>
        </c:rich>
      </c:tx>
      <c:layout>
        <c:manualLayout>
          <c:xMode val="edge"/>
          <c:yMode val="edge"/>
          <c:x val="0.29553515881616615"/>
          <c:y val="4.9544620909069213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Q2_62!$E$383:$M$383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E803-42FA-8AD1-623BC71B07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>
                <a:solidFill>
                  <a:schemeClr val="tx1"/>
                </a:solidFill>
              </a:rPr>
              <a:t>ร้อยละของเด็กวัยเรียน สูงดี สมส่วน</a:t>
            </a:r>
          </a:p>
        </c:rich>
      </c:tx>
      <c:layout>
        <c:manualLayout>
          <c:xMode val="edge"/>
          <c:yMode val="edge"/>
          <c:x val="0.31595044784311688"/>
          <c:y val="6.703095770050540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tx>
            <c:v>สมส่วน</c:v>
          </c:tx>
          <c:spPr>
            <a:scene3d>
              <a:camera prst="orthographicFront"/>
              <a:lightRig rig="threePt" dir="t"/>
            </a:scene3d>
            <a:sp3d prstMaterial="plastic">
              <a:bevelT w="25400" h="25400"/>
              <a:bevelB w="25400" h="25400"/>
            </a:sp3d>
          </c:spPr>
          <c:invertIfNegative val="0"/>
          <c:dPt>
            <c:idx val="8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 prstMaterial="plastic">
                <a:bevelT w="25400" h="25400"/>
                <a:bevelB w="25400" h="25400"/>
              </a:sp3d>
            </c:spPr>
            <c:extLst>
              <c:ext xmlns:c16="http://schemas.microsoft.com/office/drawing/2014/chart" uri="{C3380CC4-5D6E-409C-BE32-E72D297353CC}">
                <c16:uniqueId val="{00000002-BDCF-4D98-9122-4BBBBC01E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Q2_62!$E$44:$M$44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57.173335979557919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57.173335979557919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BDCF-4D98-9122-4BBBBC01E4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200">
                <a:solidFill>
                  <a:schemeClr val="tx1"/>
                </a:solidFill>
              </a:rPr>
              <a:t>อัตราการคลอดมีชีพในหญิงอายุ 15 -19 ปี </a:t>
            </a:r>
          </a:p>
        </c:rich>
      </c:tx>
      <c:layout>
        <c:manualLayout>
          <c:xMode val="edge"/>
          <c:yMode val="edge"/>
          <c:x val="0.28268955302561882"/>
          <c:y val="6.99453471657447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 prstMaterial="softEdge"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Q2_62!$E$62:$M$62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4.4840887174541946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4.4840887174541946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1E5D-4006-84AD-770594FFB4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ตำบลที่มีระบบการส่งเสริมสุขภาพดูแลผู้สูงอายุระยะยาว (</a:t>
            </a:r>
            <a:r>
              <a:rPr lang="en-US" sz="1050">
                <a:solidFill>
                  <a:schemeClr val="tx1"/>
                </a:solidFill>
              </a:rPr>
              <a:t>LTC) </a:t>
            </a:r>
            <a:r>
              <a:rPr lang="th-TH" sz="1050">
                <a:solidFill>
                  <a:schemeClr val="tx1"/>
                </a:solidFill>
              </a:rPr>
              <a:t>ในชุมชนผ่านเกณฑ์</a:t>
            </a:r>
          </a:p>
        </c:rich>
      </c:tx>
      <c:layout>
        <c:manualLayout>
          <c:xMode val="edge"/>
          <c:yMode val="edge"/>
          <c:x val="0.14516622632078263"/>
          <c:y val="6.99453471657447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Q2_62!$E$66:$M$66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89D6-4957-9A6A-B9FA1B483C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050">
                <a:solidFill>
                  <a:schemeClr val="tx1"/>
                </a:solidFill>
              </a:rPr>
              <a:t>ร้อยละของคณะกรรมการพัฒนาคุณภาพชีวิตระดับอำเภอ (พชอ.) ที่มีคุณภาพ</a:t>
            </a:r>
          </a:p>
        </c:rich>
      </c:tx>
      <c:layout>
        <c:manualLayout>
          <c:xMode val="edge"/>
          <c:yMode val="edge"/>
          <c:x val="0.1660657380635473"/>
          <c:y val="6.411656823526604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0"/>
      <c:rotY val="10"/>
      <c:depthPercent val="15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07328344903861"/>
          <c:y val="0.24020604504039758"/>
          <c:w val="0.88847885369010293"/>
          <c:h val="0.5652208561504235"/>
        </c:manualLayout>
      </c:layout>
      <c:bar3DChart>
        <c:barDir val="col"/>
        <c:grouping val="clustered"/>
        <c:varyColors val="1"/>
        <c:ser>
          <c:idx val="2"/>
          <c:order val="0"/>
          <c:spPr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Q2_62!$E$4:$M$4</c:f>
              <c:strCache>
                <c:ptCount val="9"/>
                <c:pt idx="0">
                  <c:v>กจ.</c:v>
                </c:pt>
                <c:pt idx="1">
                  <c:v>นฐ.</c:v>
                </c:pt>
                <c:pt idx="2">
                  <c:v>รบ.</c:v>
                </c:pt>
                <c:pt idx="3">
                  <c:v>สพ.</c:v>
                </c:pt>
                <c:pt idx="4">
                  <c:v>ปข.</c:v>
                </c:pt>
                <c:pt idx="5">
                  <c:v>พบ.</c:v>
                </c:pt>
                <c:pt idx="6">
                  <c:v>สส.</c:v>
                </c:pt>
                <c:pt idx="7">
                  <c:v>สค.</c:v>
                </c:pt>
                <c:pt idx="8">
                  <c:v>เขต 5</c:v>
                </c:pt>
              </c:strCache>
            </c:strRef>
          </c:cat>
          <c:val>
            <c:numRef>
              <c:f>Q2_62!$E$71:$M$71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B3DC-4813-89AB-CAFF05ADBA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gapDepth val="10"/>
        <c:shape val="box"/>
        <c:axId val="809711551"/>
        <c:axId val="809707391"/>
        <c:axId val="0"/>
      </c:bar3DChart>
      <c:catAx>
        <c:axId val="80971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07391"/>
        <c:crosses val="autoZero"/>
        <c:auto val="1"/>
        <c:lblAlgn val="ctr"/>
        <c:lblOffset val="100"/>
        <c:noMultiLvlLbl val="0"/>
      </c:catAx>
      <c:valAx>
        <c:axId val="809707391"/>
        <c:scaling>
          <c:orientation val="minMax"/>
          <c:max val="100"/>
          <c:min val="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115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9.xml"/><Relationship Id="rId21" Type="http://schemas.openxmlformats.org/officeDocument/2006/relationships/chart" Target="../charts/chart14.xml"/><Relationship Id="rId42" Type="http://schemas.openxmlformats.org/officeDocument/2006/relationships/chart" Target="../charts/chart35.xml"/><Relationship Id="rId47" Type="http://schemas.openxmlformats.org/officeDocument/2006/relationships/chart" Target="../charts/chart40.xml"/><Relationship Id="rId63" Type="http://schemas.openxmlformats.org/officeDocument/2006/relationships/image" Target="../media/image11.png"/><Relationship Id="rId68" Type="http://schemas.openxmlformats.org/officeDocument/2006/relationships/image" Target="../media/image16.jpg"/><Relationship Id="rId84" Type="http://schemas.openxmlformats.org/officeDocument/2006/relationships/image" Target="../media/image32.png"/><Relationship Id="rId89" Type="http://schemas.openxmlformats.org/officeDocument/2006/relationships/image" Target="../media/image37.png"/><Relationship Id="rId16" Type="http://schemas.openxmlformats.org/officeDocument/2006/relationships/chart" Target="../charts/chart10.xml"/><Relationship Id="rId11" Type="http://schemas.openxmlformats.org/officeDocument/2006/relationships/chart" Target="../charts/chart6.xml"/><Relationship Id="rId32" Type="http://schemas.openxmlformats.org/officeDocument/2006/relationships/chart" Target="../charts/chart25.xml"/><Relationship Id="rId37" Type="http://schemas.openxmlformats.org/officeDocument/2006/relationships/chart" Target="../charts/chart30.xml"/><Relationship Id="rId53" Type="http://schemas.openxmlformats.org/officeDocument/2006/relationships/chart" Target="../charts/chart46.xml"/><Relationship Id="rId58" Type="http://schemas.openxmlformats.org/officeDocument/2006/relationships/chart" Target="../charts/chart51.xml"/><Relationship Id="rId74" Type="http://schemas.openxmlformats.org/officeDocument/2006/relationships/image" Target="../media/image22.png"/><Relationship Id="rId79" Type="http://schemas.openxmlformats.org/officeDocument/2006/relationships/image" Target="../media/image27.jpeg"/><Relationship Id="rId102" Type="http://schemas.openxmlformats.org/officeDocument/2006/relationships/image" Target="../media/image50.jpg"/><Relationship Id="rId5" Type="http://schemas.openxmlformats.org/officeDocument/2006/relationships/chart" Target="../charts/chart3.xml"/><Relationship Id="rId90" Type="http://schemas.openxmlformats.org/officeDocument/2006/relationships/image" Target="../media/image38.png"/><Relationship Id="rId95" Type="http://schemas.openxmlformats.org/officeDocument/2006/relationships/image" Target="../media/image43.png"/><Relationship Id="rId22" Type="http://schemas.openxmlformats.org/officeDocument/2006/relationships/chart" Target="../charts/chart15.xml"/><Relationship Id="rId27" Type="http://schemas.openxmlformats.org/officeDocument/2006/relationships/chart" Target="../charts/chart20.xml"/><Relationship Id="rId43" Type="http://schemas.openxmlformats.org/officeDocument/2006/relationships/chart" Target="../charts/chart36.xml"/><Relationship Id="rId48" Type="http://schemas.openxmlformats.org/officeDocument/2006/relationships/chart" Target="../charts/chart41.xml"/><Relationship Id="rId64" Type="http://schemas.openxmlformats.org/officeDocument/2006/relationships/image" Target="../media/image12.png"/><Relationship Id="rId69" Type="http://schemas.openxmlformats.org/officeDocument/2006/relationships/image" Target="../media/image17.jpeg"/><Relationship Id="rId80" Type="http://schemas.openxmlformats.org/officeDocument/2006/relationships/image" Target="../media/image28.jpeg"/><Relationship Id="rId85" Type="http://schemas.openxmlformats.org/officeDocument/2006/relationships/image" Target="../media/image33.png"/><Relationship Id="rId12" Type="http://schemas.openxmlformats.org/officeDocument/2006/relationships/image" Target="../media/image6.jpeg"/><Relationship Id="rId17" Type="http://schemas.openxmlformats.org/officeDocument/2006/relationships/image" Target="../media/image7.png"/><Relationship Id="rId25" Type="http://schemas.openxmlformats.org/officeDocument/2006/relationships/chart" Target="../charts/chart18.xml"/><Relationship Id="rId33" Type="http://schemas.openxmlformats.org/officeDocument/2006/relationships/chart" Target="../charts/chart26.xml"/><Relationship Id="rId38" Type="http://schemas.openxmlformats.org/officeDocument/2006/relationships/chart" Target="../charts/chart31.xml"/><Relationship Id="rId46" Type="http://schemas.openxmlformats.org/officeDocument/2006/relationships/chart" Target="../charts/chart39.xml"/><Relationship Id="rId59" Type="http://schemas.openxmlformats.org/officeDocument/2006/relationships/chart" Target="../charts/chart52.xml"/><Relationship Id="rId67" Type="http://schemas.openxmlformats.org/officeDocument/2006/relationships/image" Target="../media/image15.png"/><Relationship Id="rId103" Type="http://schemas.openxmlformats.org/officeDocument/2006/relationships/image" Target="../media/image51.png"/><Relationship Id="rId20" Type="http://schemas.openxmlformats.org/officeDocument/2006/relationships/chart" Target="../charts/chart13.xml"/><Relationship Id="rId41" Type="http://schemas.openxmlformats.org/officeDocument/2006/relationships/chart" Target="../charts/chart34.xml"/><Relationship Id="rId54" Type="http://schemas.openxmlformats.org/officeDocument/2006/relationships/chart" Target="../charts/chart47.xml"/><Relationship Id="rId62" Type="http://schemas.openxmlformats.org/officeDocument/2006/relationships/image" Target="../media/image10.png"/><Relationship Id="rId70" Type="http://schemas.openxmlformats.org/officeDocument/2006/relationships/image" Target="../media/image18.jpeg"/><Relationship Id="rId75" Type="http://schemas.openxmlformats.org/officeDocument/2006/relationships/image" Target="../media/image23.png"/><Relationship Id="rId83" Type="http://schemas.openxmlformats.org/officeDocument/2006/relationships/image" Target="../media/image31.jpeg"/><Relationship Id="rId88" Type="http://schemas.openxmlformats.org/officeDocument/2006/relationships/image" Target="../media/image36.jpg"/><Relationship Id="rId91" Type="http://schemas.openxmlformats.org/officeDocument/2006/relationships/image" Target="../media/image39.png"/><Relationship Id="rId96" Type="http://schemas.openxmlformats.org/officeDocument/2006/relationships/image" Target="../media/image44.png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5" Type="http://schemas.openxmlformats.org/officeDocument/2006/relationships/chart" Target="../charts/chart9.xml"/><Relationship Id="rId23" Type="http://schemas.openxmlformats.org/officeDocument/2006/relationships/chart" Target="../charts/chart16.xml"/><Relationship Id="rId28" Type="http://schemas.openxmlformats.org/officeDocument/2006/relationships/chart" Target="../charts/chart21.xml"/><Relationship Id="rId36" Type="http://schemas.openxmlformats.org/officeDocument/2006/relationships/chart" Target="../charts/chart29.xml"/><Relationship Id="rId49" Type="http://schemas.openxmlformats.org/officeDocument/2006/relationships/chart" Target="../charts/chart42.xml"/><Relationship Id="rId57" Type="http://schemas.openxmlformats.org/officeDocument/2006/relationships/chart" Target="../charts/chart50.xml"/><Relationship Id="rId10" Type="http://schemas.openxmlformats.org/officeDocument/2006/relationships/image" Target="../media/image5.png"/><Relationship Id="rId31" Type="http://schemas.openxmlformats.org/officeDocument/2006/relationships/chart" Target="../charts/chart24.xml"/><Relationship Id="rId44" Type="http://schemas.openxmlformats.org/officeDocument/2006/relationships/chart" Target="../charts/chart37.xml"/><Relationship Id="rId52" Type="http://schemas.openxmlformats.org/officeDocument/2006/relationships/chart" Target="../charts/chart45.xml"/><Relationship Id="rId60" Type="http://schemas.openxmlformats.org/officeDocument/2006/relationships/image" Target="../media/image8.jpeg"/><Relationship Id="rId65" Type="http://schemas.openxmlformats.org/officeDocument/2006/relationships/image" Target="../media/image13.png"/><Relationship Id="rId73" Type="http://schemas.openxmlformats.org/officeDocument/2006/relationships/image" Target="../media/image21.png"/><Relationship Id="rId78" Type="http://schemas.openxmlformats.org/officeDocument/2006/relationships/image" Target="../media/image26.png"/><Relationship Id="rId81" Type="http://schemas.openxmlformats.org/officeDocument/2006/relationships/image" Target="../media/image29.jpg"/><Relationship Id="rId86" Type="http://schemas.openxmlformats.org/officeDocument/2006/relationships/image" Target="../media/image34.jpg"/><Relationship Id="rId94" Type="http://schemas.openxmlformats.org/officeDocument/2006/relationships/image" Target="../media/image42.png"/><Relationship Id="rId99" Type="http://schemas.openxmlformats.org/officeDocument/2006/relationships/image" Target="../media/image47.png"/><Relationship Id="rId101" Type="http://schemas.openxmlformats.org/officeDocument/2006/relationships/image" Target="../media/image49.jpeg"/><Relationship Id="rId4" Type="http://schemas.openxmlformats.org/officeDocument/2006/relationships/image" Target="../media/image2.png"/><Relationship Id="rId9" Type="http://schemas.openxmlformats.org/officeDocument/2006/relationships/chart" Target="../charts/chart5.xml"/><Relationship Id="rId13" Type="http://schemas.openxmlformats.org/officeDocument/2006/relationships/chart" Target="../charts/chart7.xml"/><Relationship Id="rId18" Type="http://schemas.openxmlformats.org/officeDocument/2006/relationships/chart" Target="../charts/chart11.xml"/><Relationship Id="rId39" Type="http://schemas.openxmlformats.org/officeDocument/2006/relationships/chart" Target="../charts/chart32.xml"/><Relationship Id="rId34" Type="http://schemas.openxmlformats.org/officeDocument/2006/relationships/chart" Target="../charts/chart27.xml"/><Relationship Id="rId50" Type="http://schemas.openxmlformats.org/officeDocument/2006/relationships/chart" Target="../charts/chart43.xml"/><Relationship Id="rId55" Type="http://schemas.openxmlformats.org/officeDocument/2006/relationships/chart" Target="../charts/chart48.xml"/><Relationship Id="rId76" Type="http://schemas.openxmlformats.org/officeDocument/2006/relationships/image" Target="../media/image24.png"/><Relationship Id="rId97" Type="http://schemas.openxmlformats.org/officeDocument/2006/relationships/image" Target="../media/image45.jpeg"/><Relationship Id="rId104" Type="http://schemas.openxmlformats.org/officeDocument/2006/relationships/image" Target="../media/image52.png"/><Relationship Id="rId7" Type="http://schemas.openxmlformats.org/officeDocument/2006/relationships/chart" Target="../charts/chart4.xml"/><Relationship Id="rId71" Type="http://schemas.openxmlformats.org/officeDocument/2006/relationships/image" Target="../media/image19.jpg"/><Relationship Id="rId92" Type="http://schemas.openxmlformats.org/officeDocument/2006/relationships/image" Target="../media/image40.png"/><Relationship Id="rId2" Type="http://schemas.openxmlformats.org/officeDocument/2006/relationships/chart" Target="../charts/chart2.xml"/><Relationship Id="rId29" Type="http://schemas.openxmlformats.org/officeDocument/2006/relationships/chart" Target="../charts/chart22.xml"/><Relationship Id="rId24" Type="http://schemas.openxmlformats.org/officeDocument/2006/relationships/chart" Target="../charts/chart17.xml"/><Relationship Id="rId40" Type="http://schemas.openxmlformats.org/officeDocument/2006/relationships/chart" Target="../charts/chart33.xml"/><Relationship Id="rId45" Type="http://schemas.openxmlformats.org/officeDocument/2006/relationships/chart" Target="../charts/chart38.xml"/><Relationship Id="rId66" Type="http://schemas.openxmlformats.org/officeDocument/2006/relationships/image" Target="../media/image14.png"/><Relationship Id="rId87" Type="http://schemas.openxmlformats.org/officeDocument/2006/relationships/image" Target="../media/image35.png"/><Relationship Id="rId61" Type="http://schemas.openxmlformats.org/officeDocument/2006/relationships/image" Target="../media/image9.png"/><Relationship Id="rId82" Type="http://schemas.openxmlformats.org/officeDocument/2006/relationships/image" Target="../media/image30.png"/><Relationship Id="rId19" Type="http://schemas.openxmlformats.org/officeDocument/2006/relationships/chart" Target="../charts/chart12.xml"/><Relationship Id="rId14" Type="http://schemas.openxmlformats.org/officeDocument/2006/relationships/chart" Target="../charts/chart8.xml"/><Relationship Id="rId30" Type="http://schemas.openxmlformats.org/officeDocument/2006/relationships/chart" Target="../charts/chart23.xml"/><Relationship Id="rId35" Type="http://schemas.openxmlformats.org/officeDocument/2006/relationships/chart" Target="../charts/chart28.xml"/><Relationship Id="rId56" Type="http://schemas.openxmlformats.org/officeDocument/2006/relationships/chart" Target="../charts/chart49.xml"/><Relationship Id="rId77" Type="http://schemas.openxmlformats.org/officeDocument/2006/relationships/image" Target="../media/image25.png"/><Relationship Id="rId100" Type="http://schemas.openxmlformats.org/officeDocument/2006/relationships/image" Target="../media/image48.jpeg"/><Relationship Id="rId8" Type="http://schemas.openxmlformats.org/officeDocument/2006/relationships/image" Target="../media/image4.jpeg"/><Relationship Id="rId51" Type="http://schemas.openxmlformats.org/officeDocument/2006/relationships/chart" Target="../charts/chart44.xml"/><Relationship Id="rId72" Type="http://schemas.openxmlformats.org/officeDocument/2006/relationships/image" Target="../media/image20.png"/><Relationship Id="rId93" Type="http://schemas.openxmlformats.org/officeDocument/2006/relationships/image" Target="../media/image41.png"/><Relationship Id="rId98" Type="http://schemas.openxmlformats.org/officeDocument/2006/relationships/image" Target="../media/image46.png"/><Relationship Id="rId3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165681</xdr:colOff>
      <xdr:row>5</xdr:row>
      <xdr:rowOff>119194</xdr:rowOff>
    </xdr:from>
    <xdr:to>
      <xdr:col>4</xdr:col>
      <xdr:colOff>224310</xdr:colOff>
      <xdr:row>7</xdr:row>
      <xdr:rowOff>14053</xdr:rowOff>
    </xdr:to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729244" y="1071694"/>
          <a:ext cx="884129" cy="275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/>
            <a:t>อัตรา/แสน</a:t>
          </a: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18</xdr:col>
      <xdr:colOff>39045</xdr:colOff>
      <xdr:row>25</xdr:row>
      <xdr:rowOff>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AFB67294-19AA-4EF9-B418-9A62E069FB9B}"/>
            </a:ext>
          </a:extLst>
        </xdr:cNvPr>
        <xdr:cNvGrpSpPr/>
      </xdr:nvGrpSpPr>
      <xdr:grpSpPr>
        <a:xfrm>
          <a:off x="485775" y="381000"/>
          <a:ext cx="6049320" cy="4381500"/>
          <a:chOff x="563563" y="381000"/>
          <a:chExt cx="6293795" cy="4548189"/>
        </a:xfrm>
      </xdr:grpSpPr>
      <xdr:graphicFrame macro="">
        <xdr:nvGraphicFramePr>
          <xdr:cNvPr id="24" name="แผนภูมิ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GraphicFramePr/>
        </xdr:nvGraphicFramePr>
        <xdr:xfrm>
          <a:off x="563563" y="381000"/>
          <a:ext cx="6076676" cy="45481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97431022-3DBC-4724-A080-1411D18956AC}"/>
              </a:ext>
            </a:extLst>
          </xdr:cNvPr>
          <xdr:cNvGrpSpPr/>
        </xdr:nvGrpSpPr>
        <xdr:grpSpPr>
          <a:xfrm>
            <a:off x="966780" y="3031020"/>
            <a:ext cx="5890578" cy="275859"/>
            <a:chOff x="966780" y="3031020"/>
            <a:chExt cx="5890578" cy="275859"/>
          </a:xfrm>
        </xdr:grpSpPr>
        <xdr:cxnSp macro="">
          <xdr:nvCxnSpPr>
            <xdr:cNvPr id="26" name="ตัวเชื่อมต่อตรง 25">
              <a:extLst>
                <a:ext uri="{FF2B5EF4-FFF2-40B4-BE49-F238E27FC236}">
                  <a16:creationId xmlns:a16="http://schemas.microsoft.com/office/drawing/2014/main" id="{00000000-0008-0000-0600-00001A000000}"/>
                </a:ext>
              </a:extLst>
            </xdr:cNvPr>
            <xdr:cNvCxnSpPr/>
          </xdr:nvCxnSpPr>
          <xdr:spPr>
            <a:xfrm>
              <a:off x="966780" y="3288847"/>
              <a:ext cx="5565780" cy="0"/>
            </a:xfrm>
            <a:prstGeom prst="line">
              <a:avLst/>
            </a:prstGeom>
            <a:ln w="19050">
              <a:solidFill>
                <a:srgbClr val="FF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67" name="กล่องข้อความ 26">
              <a:extLst>
                <a:ext uri="{FF2B5EF4-FFF2-40B4-BE49-F238E27FC236}">
                  <a16:creationId xmlns:a16="http://schemas.microsoft.com/office/drawing/2014/main" id="{DB827BDC-2F0E-4879-89EF-8A20818DC388}"/>
                </a:ext>
              </a:extLst>
            </xdr:cNvPr>
            <xdr:cNvSpPr txBox="1"/>
          </xdr:nvSpPr>
          <xdr:spPr>
            <a:xfrm>
              <a:off x="6329491" y="3031020"/>
              <a:ext cx="527867" cy="2758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100"/>
                <a:t>&lt;17</a:t>
              </a:r>
              <a:endParaRPr lang="th-TH" sz="1100"/>
            </a:p>
          </xdr:txBody>
        </xdr:sp>
      </xdr:grpSp>
    </xdr:grpSp>
    <xdr:clientData/>
  </xdr:twoCellAnchor>
  <xdr:twoCellAnchor>
    <xdr:from>
      <xdr:col>2</xdr:col>
      <xdr:colOff>3173</xdr:colOff>
      <xdr:row>28</xdr:row>
      <xdr:rowOff>176210</xdr:rowOff>
    </xdr:from>
    <xdr:to>
      <xdr:col>18</xdr:col>
      <xdr:colOff>622</xdr:colOff>
      <xdr:row>51</xdr:row>
      <xdr:rowOff>174625</xdr:rowOff>
    </xdr:to>
    <xdr:grpSp>
      <xdr:nvGrpSpPr>
        <xdr:cNvPr id="28" name="กลุ่ม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pSpPr/>
      </xdr:nvGrpSpPr>
      <xdr:grpSpPr>
        <a:xfrm>
          <a:off x="488948" y="5510210"/>
          <a:ext cx="6007724" cy="4379915"/>
          <a:chOff x="604145" y="220896"/>
          <a:chExt cx="6643678" cy="4243164"/>
        </a:xfrm>
      </xdr:grpSpPr>
      <xdr:graphicFrame macro="">
        <xdr:nvGraphicFramePr>
          <xdr:cNvPr id="29" name="แผนภูมิ 28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30" name="กล่องข้อความ 29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31" name="ตัวเชื่อมต่อตรง 30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>
            <a:off x="1370398" y="1529208"/>
            <a:ext cx="5607354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" name="กล่องข้อความ 31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SpPr txBox="1"/>
        </xdr:nvSpPr>
        <xdr:spPr>
          <a:xfrm>
            <a:off x="6686836" y="2871221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&gt;20</a:t>
            </a:r>
            <a:endParaRPr lang="th-TH" sz="1100"/>
          </a:p>
        </xdr:txBody>
      </xdr:sp>
    </xdr:grpSp>
    <xdr:clientData/>
  </xdr:twoCellAnchor>
  <xdr:twoCellAnchor>
    <xdr:from>
      <xdr:col>3</xdr:col>
      <xdr:colOff>33132</xdr:colOff>
      <xdr:row>499</xdr:row>
      <xdr:rowOff>80130</xdr:rowOff>
    </xdr:from>
    <xdr:to>
      <xdr:col>15</xdr:col>
      <xdr:colOff>298174</xdr:colOff>
      <xdr:row>499</xdr:row>
      <xdr:rowOff>80130</xdr:rowOff>
    </xdr:to>
    <xdr:cxnSp macro="">
      <xdr:nvCxnSpPr>
        <xdr:cNvPr id="414" name="ตัวเชื่อมต่อตรง 413">
          <a:extLst>
            <a:ext uri="{FF2B5EF4-FFF2-40B4-BE49-F238E27FC236}">
              <a16:creationId xmlns:a16="http://schemas.microsoft.com/office/drawing/2014/main" id="{00000000-0008-0000-0600-00009E010000}"/>
            </a:ext>
          </a:extLst>
        </xdr:cNvPr>
        <xdr:cNvCxnSpPr/>
      </xdr:nvCxnSpPr>
      <xdr:spPr>
        <a:xfrm>
          <a:off x="1002197" y="95926478"/>
          <a:ext cx="5731564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401196</xdr:colOff>
      <xdr:row>498</xdr:row>
      <xdr:rowOff>14301</xdr:rowOff>
    </xdr:from>
    <xdr:to>
      <xdr:col>15</xdr:col>
      <xdr:colOff>521805</xdr:colOff>
      <xdr:row>499</xdr:row>
      <xdr:rowOff>96463</xdr:rowOff>
    </xdr:to>
    <xdr:sp macro="" textlink="">
      <xdr:nvSpPr>
        <xdr:cNvPr id="415" name="กล่องข้อความ 414">
          <a:extLst>
            <a:ext uri="{FF2B5EF4-FFF2-40B4-BE49-F238E27FC236}">
              <a16:creationId xmlns:a16="http://schemas.microsoft.com/office/drawing/2014/main" id="{00000000-0008-0000-0600-00009F010000}"/>
            </a:ext>
          </a:extLst>
        </xdr:cNvPr>
        <xdr:cNvSpPr txBox="1"/>
      </xdr:nvSpPr>
      <xdr:spPr>
        <a:xfrm>
          <a:off x="6381239" y="95678431"/>
          <a:ext cx="576153" cy="2643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DM&lt;2.4</a:t>
          </a:r>
          <a:endParaRPr lang="th-TH" sz="1100"/>
        </a:p>
      </xdr:txBody>
    </xdr:sp>
    <xdr:clientData/>
  </xdr:twoCellAnchor>
  <xdr:twoCellAnchor>
    <xdr:from>
      <xdr:col>7</xdr:col>
      <xdr:colOff>298174</xdr:colOff>
      <xdr:row>522</xdr:row>
      <xdr:rowOff>157369</xdr:rowOff>
    </xdr:from>
    <xdr:to>
      <xdr:col>8</xdr:col>
      <xdr:colOff>430695</xdr:colOff>
      <xdr:row>525</xdr:row>
      <xdr:rowOff>132522</xdr:rowOff>
    </xdr:to>
    <xdr:sp macro="" textlink="">
      <xdr:nvSpPr>
        <xdr:cNvPr id="401" name="คำบรรยายภาพแบบสี่เหลี่ยม 400">
          <a:extLst>
            <a:ext uri="{FF2B5EF4-FFF2-40B4-BE49-F238E27FC236}">
              <a16:creationId xmlns:a16="http://schemas.microsoft.com/office/drawing/2014/main" id="{00000000-0008-0000-0600-000091010000}"/>
            </a:ext>
          </a:extLst>
        </xdr:cNvPr>
        <xdr:cNvSpPr/>
      </xdr:nvSpPr>
      <xdr:spPr>
        <a:xfrm>
          <a:off x="3089413" y="100376934"/>
          <a:ext cx="588065" cy="521805"/>
        </a:xfrm>
        <a:prstGeom prst="wedgeRectCallout">
          <a:avLst>
            <a:gd name="adj1" fmla="val 14970"/>
            <a:gd name="adj2" fmla="val 90878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800" b="1">
              <a:solidFill>
                <a:schemeClr val="tx1"/>
              </a:solidFill>
            </a:rPr>
            <a:t>รอประเมินผล</a:t>
          </a:r>
        </a:p>
      </xdr:txBody>
    </xdr:sp>
    <xdr:clientData/>
  </xdr:twoCellAnchor>
  <xdr:twoCellAnchor>
    <xdr:from>
      <xdr:col>3</xdr:col>
      <xdr:colOff>199839</xdr:colOff>
      <xdr:row>45</xdr:row>
      <xdr:rowOff>5844</xdr:rowOff>
    </xdr:from>
    <xdr:to>
      <xdr:col>16</xdr:col>
      <xdr:colOff>66261</xdr:colOff>
      <xdr:row>45</xdr:row>
      <xdr:rowOff>5844</xdr:rowOff>
    </xdr:to>
    <xdr:cxnSp macro="">
      <xdr:nvCxnSpPr>
        <xdr:cNvPr id="430" name="ตัวเชื่อมต่อตรง 429">
          <a:extLst>
            <a:ext uri="{FF2B5EF4-FFF2-40B4-BE49-F238E27FC236}">
              <a16:creationId xmlns:a16="http://schemas.microsoft.com/office/drawing/2014/main" id="{00000000-0008-0000-0600-0000AE010000}"/>
            </a:ext>
          </a:extLst>
        </xdr:cNvPr>
        <xdr:cNvCxnSpPr/>
      </xdr:nvCxnSpPr>
      <xdr:spPr>
        <a:xfrm>
          <a:off x="1094361" y="8578344"/>
          <a:ext cx="5142443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158598</xdr:colOff>
      <xdr:row>34</xdr:row>
      <xdr:rowOff>136862</xdr:rowOff>
    </xdr:from>
    <xdr:to>
      <xdr:col>16</xdr:col>
      <xdr:colOff>90759</xdr:colOff>
      <xdr:row>36</xdr:row>
      <xdr:rowOff>38398</xdr:rowOff>
    </xdr:to>
    <xdr:sp macro="" textlink="">
      <xdr:nvSpPr>
        <xdr:cNvPr id="432" name="กล่องข้อความ 431">
          <a:extLst>
            <a:ext uri="{FF2B5EF4-FFF2-40B4-BE49-F238E27FC236}">
              <a16:creationId xmlns:a16="http://schemas.microsoft.com/office/drawing/2014/main" id="{00000000-0008-0000-0600-0000B0010000}"/>
            </a:ext>
          </a:extLst>
        </xdr:cNvPr>
        <xdr:cNvSpPr txBox="1"/>
      </xdr:nvSpPr>
      <xdr:spPr>
        <a:xfrm>
          <a:off x="5923294" y="6613862"/>
          <a:ext cx="338008" cy="282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&gt;90</a:t>
          </a:r>
          <a:endParaRPr lang="th-TH" sz="1100"/>
        </a:p>
      </xdr:txBody>
    </xdr:sp>
    <xdr:clientData/>
  </xdr:twoCellAnchor>
  <xdr:twoCellAnchor editAs="oneCell">
    <xdr:from>
      <xdr:col>14</xdr:col>
      <xdr:colOff>126586</xdr:colOff>
      <xdr:row>2</xdr:row>
      <xdr:rowOff>68262</xdr:rowOff>
    </xdr:from>
    <xdr:to>
      <xdr:col>16</xdr:col>
      <xdr:colOff>82127</xdr:colOff>
      <xdr:row>7</xdr:row>
      <xdr:rowOff>9208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8043" y="449262"/>
          <a:ext cx="883193" cy="893446"/>
        </a:xfrm>
        <a:prstGeom prst="rect">
          <a:avLst/>
        </a:prstGeom>
      </xdr:spPr>
    </xdr:pic>
    <xdr:clientData/>
  </xdr:twoCellAnchor>
  <xdr:twoCellAnchor editAs="oneCell">
    <xdr:from>
      <xdr:col>13</xdr:col>
      <xdr:colOff>234321</xdr:colOff>
      <xdr:row>29</xdr:row>
      <xdr:rowOff>107674</xdr:rowOff>
    </xdr:from>
    <xdr:to>
      <xdr:col>16</xdr:col>
      <xdr:colOff>87843</xdr:colOff>
      <xdr:row>33</xdr:row>
      <xdr:rowOff>52936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187321" y="5632174"/>
          <a:ext cx="1071065" cy="707262"/>
        </a:xfrm>
        <a:prstGeom prst="rect">
          <a:avLst/>
        </a:prstGeom>
      </xdr:spPr>
    </xdr:pic>
    <xdr:clientData/>
  </xdr:twoCellAnchor>
  <xdr:twoCellAnchor>
    <xdr:from>
      <xdr:col>7</xdr:col>
      <xdr:colOff>215349</xdr:colOff>
      <xdr:row>180</xdr:row>
      <xdr:rowOff>99390</xdr:rowOff>
    </xdr:from>
    <xdr:to>
      <xdr:col>9</xdr:col>
      <xdr:colOff>16566</xdr:colOff>
      <xdr:row>182</xdr:row>
      <xdr:rowOff>39134</xdr:rowOff>
    </xdr:to>
    <xdr:sp macro="" textlink="">
      <xdr:nvSpPr>
        <xdr:cNvPr id="479" name="คำบรรยายภาพแบบสี่เหลี่ยม 478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SpPr/>
      </xdr:nvSpPr>
      <xdr:spPr>
        <a:xfrm>
          <a:off x="3006588" y="34356260"/>
          <a:ext cx="712304" cy="304178"/>
        </a:xfrm>
        <a:prstGeom prst="wedgeRectCallout">
          <a:avLst>
            <a:gd name="adj1" fmla="val 14970"/>
            <a:gd name="adj2" fmla="val 90878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700">
              <a:solidFill>
                <a:schemeClr val="tx1"/>
              </a:solidFill>
            </a:rPr>
            <a:t>สำรวจทุก</a:t>
          </a:r>
          <a:r>
            <a:rPr lang="th-TH" sz="700" baseline="0">
              <a:solidFill>
                <a:schemeClr val="tx1"/>
              </a:solidFill>
            </a:rPr>
            <a:t> 5 ปี</a:t>
          </a:r>
          <a:endParaRPr lang="th-TH" sz="7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69575</xdr:colOff>
      <xdr:row>180</xdr:row>
      <xdr:rowOff>110985</xdr:rowOff>
    </xdr:from>
    <xdr:to>
      <xdr:col>11</xdr:col>
      <xdr:colOff>326336</xdr:colOff>
      <xdr:row>182</xdr:row>
      <xdr:rowOff>50729</xdr:rowOff>
    </xdr:to>
    <xdr:sp macro="" textlink="">
      <xdr:nvSpPr>
        <xdr:cNvPr id="481" name="คำบรรยายภาพแบบสี่เหลี่ยม 480">
          <a:extLst>
            <a:ext uri="{FF2B5EF4-FFF2-40B4-BE49-F238E27FC236}">
              <a16:creationId xmlns:a16="http://schemas.microsoft.com/office/drawing/2014/main" id="{00000000-0008-0000-0600-0000E1010000}"/>
            </a:ext>
          </a:extLst>
        </xdr:cNvPr>
        <xdr:cNvSpPr/>
      </xdr:nvSpPr>
      <xdr:spPr>
        <a:xfrm>
          <a:off x="4227445" y="34367855"/>
          <a:ext cx="712304" cy="304178"/>
        </a:xfrm>
        <a:prstGeom prst="wedgeRectCallout">
          <a:avLst>
            <a:gd name="adj1" fmla="val 14970"/>
            <a:gd name="adj2" fmla="val 90878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700">
              <a:solidFill>
                <a:schemeClr val="tx1"/>
              </a:solidFill>
            </a:rPr>
            <a:t>สำรวจทุก</a:t>
          </a:r>
          <a:r>
            <a:rPr lang="th-TH" sz="700" baseline="0">
              <a:solidFill>
                <a:schemeClr val="tx1"/>
              </a:solidFill>
            </a:rPr>
            <a:t> 5 ปี</a:t>
          </a:r>
          <a:endParaRPr lang="th-TH" sz="7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7327</xdr:colOff>
      <xdr:row>55</xdr:row>
      <xdr:rowOff>0</xdr:rowOff>
    </xdr:from>
    <xdr:to>
      <xdr:col>18</xdr:col>
      <xdr:colOff>17874</xdr:colOff>
      <xdr:row>77</xdr:row>
      <xdr:rowOff>166688</xdr:rowOff>
    </xdr:to>
    <xdr:grpSp>
      <xdr:nvGrpSpPr>
        <xdr:cNvPr id="525" name="กลุ่ม 27">
          <a:extLst>
            <a:ext uri="{FF2B5EF4-FFF2-40B4-BE49-F238E27FC236}">
              <a16:creationId xmlns:a16="http://schemas.microsoft.com/office/drawing/2014/main" id="{D9575D61-7A86-43A5-8F50-D3F560246C19}"/>
            </a:ext>
          </a:extLst>
        </xdr:cNvPr>
        <xdr:cNvGrpSpPr/>
      </xdr:nvGrpSpPr>
      <xdr:grpSpPr>
        <a:xfrm>
          <a:off x="493102" y="10477500"/>
          <a:ext cx="6020822" cy="4357688"/>
          <a:chOff x="604145" y="220896"/>
          <a:chExt cx="6664963" cy="4243164"/>
        </a:xfrm>
      </xdr:grpSpPr>
      <xdr:graphicFrame macro="">
        <xdr:nvGraphicFramePr>
          <xdr:cNvPr id="527" name="แผนภูมิ 28">
            <a:extLst>
              <a:ext uri="{FF2B5EF4-FFF2-40B4-BE49-F238E27FC236}">
                <a16:creationId xmlns:a16="http://schemas.microsoft.com/office/drawing/2014/main" id="{E4ECF780-76ED-49BB-B99D-2AD78B347388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529" name="กล่องข้อความ 29">
            <a:extLst>
              <a:ext uri="{FF2B5EF4-FFF2-40B4-BE49-F238E27FC236}">
                <a16:creationId xmlns:a16="http://schemas.microsoft.com/office/drawing/2014/main" id="{80CBCD85-E17A-469F-89EF-89F9586ACB16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530" name="ตัวเชื่อมต่อตรง 30">
            <a:extLst>
              <a:ext uri="{FF2B5EF4-FFF2-40B4-BE49-F238E27FC236}">
                <a16:creationId xmlns:a16="http://schemas.microsoft.com/office/drawing/2014/main" id="{CCA53AA1-11CC-4740-AAB6-88CEBCADDFE3}"/>
              </a:ext>
            </a:extLst>
          </xdr:cNvPr>
          <xdr:cNvCxnSpPr/>
        </xdr:nvCxnSpPr>
        <xdr:spPr>
          <a:xfrm>
            <a:off x="1283184" y="1672457"/>
            <a:ext cx="5743656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1" name="กล่องข้อความ 31">
            <a:extLst>
              <a:ext uri="{FF2B5EF4-FFF2-40B4-BE49-F238E27FC236}">
                <a16:creationId xmlns:a16="http://schemas.microsoft.com/office/drawing/2014/main" id="{8710344C-E4E1-4EDC-9E1B-DF0830E4E77E}"/>
              </a:ext>
            </a:extLst>
          </xdr:cNvPr>
          <xdr:cNvSpPr txBox="1"/>
        </xdr:nvSpPr>
        <xdr:spPr>
          <a:xfrm>
            <a:off x="6708121" y="1445795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&gt;85</a:t>
            </a:r>
            <a:endParaRPr lang="th-TH" sz="1100"/>
          </a:p>
        </xdr:txBody>
      </xdr:sp>
    </xdr:grpSp>
    <xdr:clientData/>
  </xdr:twoCellAnchor>
  <xdr:oneCellAnchor>
    <xdr:from>
      <xdr:col>13</xdr:col>
      <xdr:colOff>309563</xdr:colOff>
      <xdr:row>55</xdr:row>
      <xdr:rowOff>71437</xdr:rowOff>
    </xdr:from>
    <xdr:ext cx="957676" cy="621151"/>
    <xdr:pic>
      <xdr:nvPicPr>
        <xdr:cNvPr id="532" name="รูปภาพ 15">
          <a:extLst>
            <a:ext uri="{FF2B5EF4-FFF2-40B4-BE49-F238E27FC236}">
              <a16:creationId xmlns:a16="http://schemas.microsoft.com/office/drawing/2014/main" id="{3C7C9572-A64B-474A-8D7C-A8696071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262563" y="10548937"/>
          <a:ext cx="957676" cy="621151"/>
        </a:xfrm>
        <a:prstGeom prst="rect">
          <a:avLst/>
        </a:prstGeom>
      </xdr:spPr>
    </xdr:pic>
    <xdr:clientData/>
  </xdr:oneCellAnchor>
  <xdr:twoCellAnchor>
    <xdr:from>
      <xdr:col>3</xdr:col>
      <xdr:colOff>139069</xdr:colOff>
      <xdr:row>69</xdr:row>
      <xdr:rowOff>119565</xdr:rowOff>
    </xdr:from>
    <xdr:to>
      <xdr:col>16</xdr:col>
      <xdr:colOff>13330</xdr:colOff>
      <xdr:row>69</xdr:row>
      <xdr:rowOff>119565</xdr:rowOff>
    </xdr:to>
    <xdr:cxnSp macro="">
      <xdr:nvCxnSpPr>
        <xdr:cNvPr id="534" name="ตัวเชื่อมต่อตรง 30">
          <a:extLst>
            <a:ext uri="{FF2B5EF4-FFF2-40B4-BE49-F238E27FC236}">
              <a16:creationId xmlns:a16="http://schemas.microsoft.com/office/drawing/2014/main" id="{A3221D10-E6E6-4052-86DA-7CEDE1840452}"/>
            </a:ext>
          </a:extLst>
        </xdr:cNvPr>
        <xdr:cNvCxnSpPr/>
      </xdr:nvCxnSpPr>
      <xdr:spPr>
        <a:xfrm>
          <a:off x="1033591" y="13264065"/>
          <a:ext cx="5150282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175715</xdr:colOff>
      <xdr:row>68</xdr:row>
      <xdr:rowOff>46241</xdr:rowOff>
    </xdr:from>
    <xdr:to>
      <xdr:col>16</xdr:col>
      <xdr:colOff>96289</xdr:colOff>
      <xdr:row>69</xdr:row>
      <xdr:rowOff>132178</xdr:rowOff>
    </xdr:to>
    <xdr:sp macro="" textlink="">
      <xdr:nvSpPr>
        <xdr:cNvPr id="536" name="กล่องข้อความ 31">
          <a:extLst>
            <a:ext uri="{FF2B5EF4-FFF2-40B4-BE49-F238E27FC236}">
              <a16:creationId xmlns:a16="http://schemas.microsoft.com/office/drawing/2014/main" id="{F3D96B80-2124-48E9-8737-9F93595C1D7B}"/>
            </a:ext>
          </a:extLst>
        </xdr:cNvPr>
        <xdr:cNvSpPr txBox="1"/>
      </xdr:nvSpPr>
      <xdr:spPr>
        <a:xfrm>
          <a:off x="5940411" y="13000241"/>
          <a:ext cx="326421" cy="2764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&gt;30</a:t>
          </a:r>
          <a:endParaRPr lang="th-TH" sz="1100"/>
        </a:p>
      </xdr:txBody>
    </xdr:sp>
    <xdr:clientData/>
  </xdr:twoCellAnchor>
  <xdr:twoCellAnchor>
    <xdr:from>
      <xdr:col>2</xdr:col>
      <xdr:colOff>14654</xdr:colOff>
      <xdr:row>82</xdr:row>
      <xdr:rowOff>0</xdr:rowOff>
    </xdr:from>
    <xdr:to>
      <xdr:col>18</xdr:col>
      <xdr:colOff>17874</xdr:colOff>
      <xdr:row>104</xdr:row>
      <xdr:rowOff>166688</xdr:rowOff>
    </xdr:to>
    <xdr:grpSp>
      <xdr:nvGrpSpPr>
        <xdr:cNvPr id="538" name="กลุ่ม 27">
          <a:extLst>
            <a:ext uri="{FF2B5EF4-FFF2-40B4-BE49-F238E27FC236}">
              <a16:creationId xmlns:a16="http://schemas.microsoft.com/office/drawing/2014/main" id="{ED26070F-56FA-42B7-BB1F-B61EFA2C1FCB}"/>
            </a:ext>
          </a:extLst>
        </xdr:cNvPr>
        <xdr:cNvGrpSpPr/>
      </xdr:nvGrpSpPr>
      <xdr:grpSpPr>
        <a:xfrm>
          <a:off x="500429" y="15621000"/>
          <a:ext cx="6013495" cy="4357688"/>
          <a:chOff x="604145" y="220896"/>
          <a:chExt cx="6664963" cy="4243164"/>
        </a:xfrm>
      </xdr:grpSpPr>
      <xdr:graphicFrame macro="">
        <xdr:nvGraphicFramePr>
          <xdr:cNvPr id="540" name="แผนภูมิ 28">
            <a:extLst>
              <a:ext uri="{FF2B5EF4-FFF2-40B4-BE49-F238E27FC236}">
                <a16:creationId xmlns:a16="http://schemas.microsoft.com/office/drawing/2014/main" id="{C67D24C3-65E9-4FFC-B0E1-717DCB0FDF6B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2" name="กล่องข้อความ 29">
            <a:extLst>
              <a:ext uri="{FF2B5EF4-FFF2-40B4-BE49-F238E27FC236}">
                <a16:creationId xmlns:a16="http://schemas.microsoft.com/office/drawing/2014/main" id="{E3C35721-E8D1-4568-8777-59F0EAD1AF2B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544" name="ตัวเชื่อมต่อตรง 30">
            <a:extLst>
              <a:ext uri="{FF2B5EF4-FFF2-40B4-BE49-F238E27FC236}">
                <a16:creationId xmlns:a16="http://schemas.microsoft.com/office/drawing/2014/main" id="{80293E04-3FAF-4B04-90F4-C4052C8358C2}"/>
              </a:ext>
            </a:extLst>
          </xdr:cNvPr>
          <xdr:cNvCxnSpPr/>
        </xdr:nvCxnSpPr>
        <xdr:spPr>
          <a:xfrm>
            <a:off x="1363764" y="1672457"/>
            <a:ext cx="5603567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46" name="กล่องข้อความ 31">
            <a:extLst>
              <a:ext uri="{FF2B5EF4-FFF2-40B4-BE49-F238E27FC236}">
                <a16:creationId xmlns:a16="http://schemas.microsoft.com/office/drawing/2014/main" id="{1BAEFACD-757A-4F2D-96F3-793D7CEFF260}"/>
              </a:ext>
            </a:extLst>
          </xdr:cNvPr>
          <xdr:cNvSpPr txBox="1"/>
        </xdr:nvSpPr>
        <xdr:spPr>
          <a:xfrm>
            <a:off x="6708121" y="1445795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&gt;85</a:t>
            </a:r>
            <a:endParaRPr lang="th-TH" sz="1100"/>
          </a:p>
        </xdr:txBody>
      </xdr:sp>
    </xdr:grpSp>
    <xdr:clientData/>
  </xdr:twoCellAnchor>
  <xdr:twoCellAnchor>
    <xdr:from>
      <xdr:col>3</xdr:col>
      <xdr:colOff>296796</xdr:colOff>
      <xdr:row>94</xdr:row>
      <xdr:rowOff>16379</xdr:rowOff>
    </xdr:from>
    <xdr:to>
      <xdr:col>16</xdr:col>
      <xdr:colOff>27057</xdr:colOff>
      <xdr:row>94</xdr:row>
      <xdr:rowOff>16379</xdr:rowOff>
    </xdr:to>
    <xdr:cxnSp macro="">
      <xdr:nvCxnSpPr>
        <xdr:cNvPr id="549" name="ตัวเชื่อมต่อตรง 30">
          <a:extLst>
            <a:ext uri="{FF2B5EF4-FFF2-40B4-BE49-F238E27FC236}">
              <a16:creationId xmlns:a16="http://schemas.microsoft.com/office/drawing/2014/main" id="{9CC22F1F-5D2A-46DF-9D0D-4D93FACBB5CA}"/>
            </a:ext>
          </a:extLst>
        </xdr:cNvPr>
        <xdr:cNvCxnSpPr/>
      </xdr:nvCxnSpPr>
      <xdr:spPr>
        <a:xfrm>
          <a:off x="1216166" y="17923379"/>
          <a:ext cx="5760000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176060</xdr:colOff>
      <xdr:row>92</xdr:row>
      <xdr:rowOff>134589</xdr:rowOff>
    </xdr:from>
    <xdr:to>
      <xdr:col>16</xdr:col>
      <xdr:colOff>154611</xdr:colOff>
      <xdr:row>94</xdr:row>
      <xdr:rowOff>30026</xdr:rowOff>
    </xdr:to>
    <xdr:sp macro="" textlink="">
      <xdr:nvSpPr>
        <xdr:cNvPr id="550" name="กล่องข้อความ 31">
          <a:extLst>
            <a:ext uri="{FF2B5EF4-FFF2-40B4-BE49-F238E27FC236}">
              <a16:creationId xmlns:a16="http://schemas.microsoft.com/office/drawing/2014/main" id="{CF69DFA2-A3F3-4C02-8E8E-9F42E290823A}"/>
            </a:ext>
          </a:extLst>
        </xdr:cNvPr>
        <xdr:cNvSpPr txBox="1"/>
      </xdr:nvSpPr>
      <xdr:spPr>
        <a:xfrm>
          <a:off x="5940756" y="17660589"/>
          <a:ext cx="384398" cy="2764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&gt;51</a:t>
          </a:r>
          <a:endParaRPr lang="th-TH" sz="1100"/>
        </a:p>
      </xdr:txBody>
    </xdr:sp>
    <xdr:clientData/>
  </xdr:twoCellAnchor>
  <xdr:twoCellAnchor editAs="oneCell">
    <xdr:from>
      <xdr:col>14</xdr:col>
      <xdr:colOff>7641</xdr:colOff>
      <xdr:row>82</xdr:row>
      <xdr:rowOff>106850</xdr:rowOff>
    </xdr:from>
    <xdr:to>
      <xdr:col>16</xdr:col>
      <xdr:colOff>49749</xdr:colOff>
      <xdr:row>87</xdr:row>
      <xdr:rowOff>55775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237" y="15727850"/>
          <a:ext cx="979954" cy="901425"/>
        </a:xfrm>
        <a:prstGeom prst="rect">
          <a:avLst/>
        </a:prstGeom>
      </xdr:spPr>
    </xdr:pic>
    <xdr:clientData/>
  </xdr:twoCellAnchor>
  <xdr:twoCellAnchor>
    <xdr:from>
      <xdr:col>2</xdr:col>
      <xdr:colOff>14654</xdr:colOff>
      <xdr:row>108</xdr:row>
      <xdr:rowOff>0</xdr:rowOff>
    </xdr:from>
    <xdr:to>
      <xdr:col>16</xdr:col>
      <xdr:colOff>235362</xdr:colOff>
      <xdr:row>130</xdr:row>
      <xdr:rowOff>166688</xdr:rowOff>
    </xdr:to>
    <xdr:grpSp>
      <xdr:nvGrpSpPr>
        <xdr:cNvPr id="551" name="กลุ่ม 27">
          <a:extLst>
            <a:ext uri="{FF2B5EF4-FFF2-40B4-BE49-F238E27FC236}">
              <a16:creationId xmlns:a16="http://schemas.microsoft.com/office/drawing/2014/main" id="{C0B0B8A0-5226-4ECB-AF03-E8F8A8834F7F}"/>
            </a:ext>
          </a:extLst>
        </xdr:cNvPr>
        <xdr:cNvGrpSpPr/>
      </xdr:nvGrpSpPr>
      <xdr:grpSpPr>
        <a:xfrm>
          <a:off x="500429" y="20574000"/>
          <a:ext cx="5926183" cy="4357688"/>
          <a:chOff x="604145" y="220896"/>
          <a:chExt cx="6572190" cy="4243164"/>
        </a:xfrm>
      </xdr:grpSpPr>
      <xdr:graphicFrame macro="">
        <xdr:nvGraphicFramePr>
          <xdr:cNvPr id="552" name="แผนภูมิ 28">
            <a:extLst>
              <a:ext uri="{FF2B5EF4-FFF2-40B4-BE49-F238E27FC236}">
                <a16:creationId xmlns:a16="http://schemas.microsoft.com/office/drawing/2014/main" id="{6EC2A59A-E849-4627-A9A3-B4522D78D583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553" name="กล่องข้อความ 29">
            <a:extLst>
              <a:ext uri="{FF2B5EF4-FFF2-40B4-BE49-F238E27FC236}">
                <a16:creationId xmlns:a16="http://schemas.microsoft.com/office/drawing/2014/main" id="{05AB90EA-E90E-4F8D-B57C-D7EF6858CB81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54" name="ตัวเชื่อมต่อตรง 30">
            <a:extLst>
              <a:ext uri="{FF2B5EF4-FFF2-40B4-BE49-F238E27FC236}">
                <a16:creationId xmlns:a16="http://schemas.microsoft.com/office/drawing/2014/main" id="{2ABF979E-6E97-48BB-A8B9-F8ADD50CE0EF}"/>
              </a:ext>
            </a:extLst>
          </xdr:cNvPr>
          <xdr:cNvCxnSpPr/>
        </xdr:nvCxnSpPr>
        <xdr:spPr>
          <a:xfrm>
            <a:off x="1363742" y="1340106"/>
            <a:ext cx="5602042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55" name="กล่องข้อความ 31">
            <a:extLst>
              <a:ext uri="{FF2B5EF4-FFF2-40B4-BE49-F238E27FC236}">
                <a16:creationId xmlns:a16="http://schemas.microsoft.com/office/drawing/2014/main" id="{92BAA396-68F3-422B-BBBB-FE355BE7BF28}"/>
              </a:ext>
            </a:extLst>
          </xdr:cNvPr>
          <xdr:cNvSpPr txBox="1"/>
        </xdr:nvSpPr>
        <xdr:spPr>
          <a:xfrm>
            <a:off x="6615348" y="1043884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&gt;100</a:t>
            </a:r>
            <a:endParaRPr lang="th-TH" sz="1100"/>
          </a:p>
        </xdr:txBody>
      </xdr:sp>
    </xdr:grpSp>
    <xdr:clientData/>
  </xdr:twoCellAnchor>
  <xdr:twoCellAnchor editAs="oneCell">
    <xdr:from>
      <xdr:col>14</xdr:col>
      <xdr:colOff>288855</xdr:colOff>
      <xdr:row>108</xdr:row>
      <xdr:rowOff>71783</xdr:rowOff>
    </xdr:from>
    <xdr:to>
      <xdr:col>16</xdr:col>
      <xdr:colOff>7592</xdr:colOff>
      <xdr:row>111</xdr:row>
      <xdr:rowOff>178500</xdr:rowOff>
    </xdr:to>
    <xdr:pic>
      <xdr:nvPicPr>
        <xdr:cNvPr id="20" name="รูปภาพ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2" y="20645783"/>
          <a:ext cx="646389" cy="678217"/>
        </a:xfrm>
        <a:prstGeom prst="rect">
          <a:avLst/>
        </a:prstGeom>
      </xdr:spPr>
    </xdr:pic>
    <xdr:clientData/>
  </xdr:twoCellAnchor>
  <xdr:twoCellAnchor>
    <xdr:from>
      <xdr:col>2</xdr:col>
      <xdr:colOff>14654</xdr:colOff>
      <xdr:row>135</xdr:row>
      <xdr:rowOff>0</xdr:rowOff>
    </xdr:from>
    <xdr:to>
      <xdr:col>18</xdr:col>
      <xdr:colOff>17874</xdr:colOff>
      <xdr:row>157</xdr:row>
      <xdr:rowOff>166688</xdr:rowOff>
    </xdr:to>
    <xdr:grpSp>
      <xdr:nvGrpSpPr>
        <xdr:cNvPr id="556" name="กลุ่ม 27">
          <a:extLst>
            <a:ext uri="{FF2B5EF4-FFF2-40B4-BE49-F238E27FC236}">
              <a16:creationId xmlns:a16="http://schemas.microsoft.com/office/drawing/2014/main" id="{93B11A39-1C78-49F0-9F9B-76C9B25E4DD5}"/>
            </a:ext>
          </a:extLst>
        </xdr:cNvPr>
        <xdr:cNvGrpSpPr/>
      </xdr:nvGrpSpPr>
      <xdr:grpSpPr>
        <a:xfrm>
          <a:off x="500429" y="25717500"/>
          <a:ext cx="6013495" cy="4357688"/>
          <a:chOff x="604145" y="220896"/>
          <a:chExt cx="6664963" cy="4243164"/>
        </a:xfrm>
      </xdr:grpSpPr>
      <xdr:graphicFrame macro="">
        <xdr:nvGraphicFramePr>
          <xdr:cNvPr id="557" name="แผนภูมิ 28">
            <a:extLst>
              <a:ext uri="{FF2B5EF4-FFF2-40B4-BE49-F238E27FC236}">
                <a16:creationId xmlns:a16="http://schemas.microsoft.com/office/drawing/2014/main" id="{C8CC114F-C9F5-4661-B21B-B4B0D3EE1D52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sp macro="" textlink="">
        <xdr:nvSpPr>
          <xdr:cNvPr id="558" name="กล่องข้อความ 29">
            <a:extLst>
              <a:ext uri="{FF2B5EF4-FFF2-40B4-BE49-F238E27FC236}">
                <a16:creationId xmlns:a16="http://schemas.microsoft.com/office/drawing/2014/main" id="{1ABBE446-1971-488E-B19A-A069CC3D58B8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59" name="ตัวเชื่อมต่อตรง 30">
            <a:extLst>
              <a:ext uri="{FF2B5EF4-FFF2-40B4-BE49-F238E27FC236}">
                <a16:creationId xmlns:a16="http://schemas.microsoft.com/office/drawing/2014/main" id="{8995C8E0-A396-4B02-8FD1-17A03EA2BE23}"/>
              </a:ext>
            </a:extLst>
          </xdr:cNvPr>
          <xdr:cNvCxnSpPr/>
        </xdr:nvCxnSpPr>
        <xdr:spPr>
          <a:xfrm>
            <a:off x="1373328" y="2082100"/>
            <a:ext cx="5603567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60" name="กล่องข้อความ 31">
            <a:extLst>
              <a:ext uri="{FF2B5EF4-FFF2-40B4-BE49-F238E27FC236}">
                <a16:creationId xmlns:a16="http://schemas.microsoft.com/office/drawing/2014/main" id="{AA0CB2FA-B18A-4579-9E32-B5A698E07B05}"/>
              </a:ext>
            </a:extLst>
          </xdr:cNvPr>
          <xdr:cNvSpPr txBox="1"/>
        </xdr:nvSpPr>
        <xdr:spPr>
          <a:xfrm>
            <a:off x="6708121" y="1855439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&gt;68</a:t>
            </a:r>
            <a:endParaRPr lang="th-TH" sz="1100"/>
          </a:p>
        </xdr:txBody>
      </xdr:sp>
    </xdr:grpSp>
    <xdr:clientData/>
  </xdr:twoCellAnchor>
  <xdr:twoCellAnchor>
    <xdr:from>
      <xdr:col>3</xdr:col>
      <xdr:colOff>318882</xdr:colOff>
      <xdr:row>118</xdr:row>
      <xdr:rowOff>74030</xdr:rowOff>
    </xdr:from>
    <xdr:to>
      <xdr:col>16</xdr:col>
      <xdr:colOff>85143</xdr:colOff>
      <xdr:row>118</xdr:row>
      <xdr:rowOff>74030</xdr:rowOff>
    </xdr:to>
    <xdr:cxnSp macro="">
      <xdr:nvCxnSpPr>
        <xdr:cNvPr id="561" name="ตัวเชื่อมต่อตรง 30">
          <a:extLst>
            <a:ext uri="{FF2B5EF4-FFF2-40B4-BE49-F238E27FC236}">
              <a16:creationId xmlns:a16="http://schemas.microsoft.com/office/drawing/2014/main" id="{97BCAC36-4A52-4AEA-BEEF-0114C1500A1F}"/>
            </a:ext>
          </a:extLst>
        </xdr:cNvPr>
        <xdr:cNvCxnSpPr/>
      </xdr:nvCxnSpPr>
      <xdr:spPr>
        <a:xfrm>
          <a:off x="1238252" y="22553030"/>
          <a:ext cx="5796000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268205</xdr:colOff>
      <xdr:row>117</xdr:row>
      <xdr:rowOff>18291</xdr:rowOff>
    </xdr:from>
    <xdr:to>
      <xdr:col>16</xdr:col>
      <xdr:colOff>235712</xdr:colOff>
      <xdr:row>118</xdr:row>
      <xdr:rowOff>97450</xdr:rowOff>
    </xdr:to>
    <xdr:sp macro="" textlink="">
      <xdr:nvSpPr>
        <xdr:cNvPr id="562" name="กล่องข้อความ 31">
          <a:extLst>
            <a:ext uri="{FF2B5EF4-FFF2-40B4-BE49-F238E27FC236}">
              <a16:creationId xmlns:a16="http://schemas.microsoft.com/office/drawing/2014/main" id="{22B9962C-27B0-427B-B868-4B201B957C75}"/>
            </a:ext>
          </a:extLst>
        </xdr:cNvPr>
        <xdr:cNvSpPr txBox="1"/>
      </xdr:nvSpPr>
      <xdr:spPr>
        <a:xfrm>
          <a:off x="6753488" y="22306791"/>
          <a:ext cx="431333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&gt;64</a:t>
          </a:r>
          <a:endParaRPr lang="th-TH" sz="1100"/>
        </a:p>
      </xdr:txBody>
    </xdr:sp>
    <xdr:clientData/>
  </xdr:twoCellAnchor>
  <xdr:twoCellAnchor editAs="oneCell">
    <xdr:from>
      <xdr:col>14</xdr:col>
      <xdr:colOff>350402</xdr:colOff>
      <xdr:row>135</xdr:row>
      <xdr:rowOff>47624</xdr:rowOff>
    </xdr:from>
    <xdr:to>
      <xdr:col>16</xdr:col>
      <xdr:colOff>60556</xdr:colOff>
      <xdr:row>142</xdr:row>
      <xdr:rowOff>0</xdr:rowOff>
    </xdr:to>
    <xdr:pic>
      <xdr:nvPicPr>
        <xdr:cNvPr id="92" name="รูปภาพ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1859" y="25765124"/>
          <a:ext cx="637806" cy="128587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18</xdr:col>
      <xdr:colOff>9937</xdr:colOff>
      <xdr:row>183</xdr:row>
      <xdr:rowOff>166688</xdr:rowOff>
    </xdr:to>
    <xdr:grpSp>
      <xdr:nvGrpSpPr>
        <xdr:cNvPr id="563" name="กลุ่ม 27">
          <a:extLst>
            <a:ext uri="{FF2B5EF4-FFF2-40B4-BE49-F238E27FC236}">
              <a16:creationId xmlns:a16="http://schemas.microsoft.com/office/drawing/2014/main" id="{D28CDF12-D0A8-4555-BCD2-F36A2FCB104A}"/>
            </a:ext>
          </a:extLst>
        </xdr:cNvPr>
        <xdr:cNvGrpSpPr/>
      </xdr:nvGrpSpPr>
      <xdr:grpSpPr>
        <a:xfrm>
          <a:off x="485775" y="30670500"/>
          <a:ext cx="6020212" cy="4357688"/>
          <a:chOff x="604145" y="220896"/>
          <a:chExt cx="6656530" cy="4243164"/>
        </a:xfrm>
      </xdr:grpSpPr>
      <xdr:graphicFrame macro="">
        <xdr:nvGraphicFramePr>
          <xdr:cNvPr id="564" name="แผนภูมิ 28">
            <a:extLst>
              <a:ext uri="{FF2B5EF4-FFF2-40B4-BE49-F238E27FC236}">
                <a16:creationId xmlns:a16="http://schemas.microsoft.com/office/drawing/2014/main" id="{7E604E7F-972C-4CFD-A724-8CE4EBCC7ADB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sp macro="" textlink="">
        <xdr:nvSpPr>
          <xdr:cNvPr id="565" name="กล่องข้อความ 29">
            <a:extLst>
              <a:ext uri="{FF2B5EF4-FFF2-40B4-BE49-F238E27FC236}">
                <a16:creationId xmlns:a16="http://schemas.microsoft.com/office/drawing/2014/main" id="{28BD5860-50F9-4E8B-A583-D41EAFD85943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66" name="ตัวเชื่อมต่อตรง 30">
            <a:extLst>
              <a:ext uri="{FF2B5EF4-FFF2-40B4-BE49-F238E27FC236}">
                <a16:creationId xmlns:a16="http://schemas.microsoft.com/office/drawing/2014/main" id="{82835C59-2AF1-4D3E-A0F0-5B65FC2049FF}"/>
              </a:ext>
            </a:extLst>
          </xdr:cNvPr>
          <xdr:cNvCxnSpPr/>
        </xdr:nvCxnSpPr>
        <xdr:spPr>
          <a:xfrm>
            <a:off x="1367529" y="2762249"/>
            <a:ext cx="5623003" cy="0"/>
          </a:xfrm>
          <a:prstGeom prst="line">
            <a:avLst/>
          </a:prstGeom>
          <a:ln w="19050">
            <a:solidFill>
              <a:srgbClr val="FF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67" name="กล่องข้อความ 31">
            <a:extLst>
              <a:ext uri="{FF2B5EF4-FFF2-40B4-BE49-F238E27FC236}">
                <a16:creationId xmlns:a16="http://schemas.microsoft.com/office/drawing/2014/main" id="{89D05747-3848-4C2F-9549-30AE49951EB2}"/>
              </a:ext>
            </a:extLst>
          </xdr:cNvPr>
          <xdr:cNvSpPr txBox="1"/>
        </xdr:nvSpPr>
        <xdr:spPr>
          <a:xfrm>
            <a:off x="6699688" y="2512396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&lt;38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188</xdr:row>
      <xdr:rowOff>0</xdr:rowOff>
    </xdr:from>
    <xdr:to>
      <xdr:col>18</xdr:col>
      <xdr:colOff>9937</xdr:colOff>
      <xdr:row>210</xdr:row>
      <xdr:rowOff>166688</xdr:rowOff>
    </xdr:to>
    <xdr:grpSp>
      <xdr:nvGrpSpPr>
        <xdr:cNvPr id="568" name="กลุ่ม 27">
          <a:extLst>
            <a:ext uri="{FF2B5EF4-FFF2-40B4-BE49-F238E27FC236}">
              <a16:creationId xmlns:a16="http://schemas.microsoft.com/office/drawing/2014/main" id="{BDC1E6B1-474A-4210-B08C-13D733F419EB}"/>
            </a:ext>
          </a:extLst>
        </xdr:cNvPr>
        <xdr:cNvGrpSpPr/>
      </xdr:nvGrpSpPr>
      <xdr:grpSpPr>
        <a:xfrm>
          <a:off x="485775" y="35814000"/>
          <a:ext cx="6020212" cy="4357688"/>
          <a:chOff x="604145" y="220896"/>
          <a:chExt cx="6656530" cy="4243164"/>
        </a:xfrm>
      </xdr:grpSpPr>
      <xdr:graphicFrame macro="">
        <xdr:nvGraphicFramePr>
          <xdr:cNvPr id="569" name="แผนภูมิ 28">
            <a:extLst>
              <a:ext uri="{FF2B5EF4-FFF2-40B4-BE49-F238E27FC236}">
                <a16:creationId xmlns:a16="http://schemas.microsoft.com/office/drawing/2014/main" id="{205963FB-E2C2-4BDB-BA0E-D7CF3D653F87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sp macro="" textlink="">
        <xdr:nvSpPr>
          <xdr:cNvPr id="570" name="กล่องข้อความ 29">
            <a:extLst>
              <a:ext uri="{FF2B5EF4-FFF2-40B4-BE49-F238E27FC236}">
                <a16:creationId xmlns:a16="http://schemas.microsoft.com/office/drawing/2014/main" id="{F5F4BC55-9C54-41E2-B02A-CF0F7A385BE5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71" name="ตัวเชื่อมต่อตรง 30">
            <a:extLst>
              <a:ext uri="{FF2B5EF4-FFF2-40B4-BE49-F238E27FC236}">
                <a16:creationId xmlns:a16="http://schemas.microsoft.com/office/drawing/2014/main" id="{C063D86A-CA8A-445D-91D1-AF86DDD03E1C}"/>
              </a:ext>
            </a:extLst>
          </xdr:cNvPr>
          <xdr:cNvCxnSpPr/>
        </xdr:nvCxnSpPr>
        <xdr:spPr>
          <a:xfrm>
            <a:off x="1367529" y="2043457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72" name="กล่องข้อความ 31">
            <a:extLst>
              <a:ext uri="{FF2B5EF4-FFF2-40B4-BE49-F238E27FC236}">
                <a16:creationId xmlns:a16="http://schemas.microsoft.com/office/drawing/2014/main" id="{829C6506-3BD9-4758-AACD-F5C3B06DC309}"/>
              </a:ext>
            </a:extLst>
          </xdr:cNvPr>
          <xdr:cNvSpPr txBox="1"/>
        </xdr:nvSpPr>
        <xdr:spPr>
          <a:xfrm>
            <a:off x="6699688" y="1793601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&gt;70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214</xdr:row>
      <xdr:rowOff>0</xdr:rowOff>
    </xdr:from>
    <xdr:to>
      <xdr:col>18</xdr:col>
      <xdr:colOff>9937</xdr:colOff>
      <xdr:row>236</xdr:row>
      <xdr:rowOff>166688</xdr:rowOff>
    </xdr:to>
    <xdr:grpSp>
      <xdr:nvGrpSpPr>
        <xdr:cNvPr id="477" name="กลุ่ม 27">
          <a:extLst>
            <a:ext uri="{FF2B5EF4-FFF2-40B4-BE49-F238E27FC236}">
              <a16:creationId xmlns:a16="http://schemas.microsoft.com/office/drawing/2014/main" id="{9D763192-BE89-4BA0-95B1-A4DAA8A7A676}"/>
            </a:ext>
          </a:extLst>
        </xdr:cNvPr>
        <xdr:cNvGrpSpPr/>
      </xdr:nvGrpSpPr>
      <xdr:grpSpPr>
        <a:xfrm>
          <a:off x="485775" y="40767000"/>
          <a:ext cx="6020212" cy="4357688"/>
          <a:chOff x="604145" y="220896"/>
          <a:chExt cx="6656530" cy="4243164"/>
        </a:xfrm>
      </xdr:grpSpPr>
      <xdr:graphicFrame macro="">
        <xdr:nvGraphicFramePr>
          <xdr:cNvPr id="478" name="แผนภูมิ 28">
            <a:extLst>
              <a:ext uri="{FF2B5EF4-FFF2-40B4-BE49-F238E27FC236}">
                <a16:creationId xmlns:a16="http://schemas.microsoft.com/office/drawing/2014/main" id="{385E44DA-427F-4AC8-85CE-83FAEDC6658F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sp macro="" textlink="">
        <xdr:nvSpPr>
          <xdr:cNvPr id="493" name="กล่องข้อความ 29">
            <a:extLst>
              <a:ext uri="{FF2B5EF4-FFF2-40B4-BE49-F238E27FC236}">
                <a16:creationId xmlns:a16="http://schemas.microsoft.com/office/drawing/2014/main" id="{3FD5E80C-945D-4844-8762-7EC897FD80CA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495" name="ตัวเชื่อมต่อตรง 30">
            <a:extLst>
              <a:ext uri="{FF2B5EF4-FFF2-40B4-BE49-F238E27FC236}">
                <a16:creationId xmlns:a16="http://schemas.microsoft.com/office/drawing/2014/main" id="{150B9C45-95F5-47A0-B9DE-44A6A3A17060}"/>
              </a:ext>
            </a:extLst>
          </xdr:cNvPr>
          <xdr:cNvCxnSpPr/>
        </xdr:nvCxnSpPr>
        <xdr:spPr>
          <a:xfrm>
            <a:off x="1367529" y="2043457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1" name="กล่องข้อความ 31">
            <a:extLst>
              <a:ext uri="{FF2B5EF4-FFF2-40B4-BE49-F238E27FC236}">
                <a16:creationId xmlns:a16="http://schemas.microsoft.com/office/drawing/2014/main" id="{B7B93836-C70C-4EA6-8D00-E23D980F3937}"/>
              </a:ext>
            </a:extLst>
          </xdr:cNvPr>
          <xdr:cNvSpPr txBox="1"/>
        </xdr:nvSpPr>
        <xdr:spPr>
          <a:xfrm>
            <a:off x="6699688" y="1793601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&gt;70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241</xdr:row>
      <xdr:rowOff>0</xdr:rowOff>
    </xdr:from>
    <xdr:to>
      <xdr:col>18</xdr:col>
      <xdr:colOff>9937</xdr:colOff>
      <xdr:row>263</xdr:row>
      <xdr:rowOff>166688</xdr:rowOff>
    </xdr:to>
    <xdr:grpSp>
      <xdr:nvGrpSpPr>
        <xdr:cNvPr id="503" name="กลุ่ม 27">
          <a:extLst>
            <a:ext uri="{FF2B5EF4-FFF2-40B4-BE49-F238E27FC236}">
              <a16:creationId xmlns:a16="http://schemas.microsoft.com/office/drawing/2014/main" id="{BB1E1624-5BA2-4E3A-8EA9-09A00C4867F6}"/>
            </a:ext>
          </a:extLst>
        </xdr:cNvPr>
        <xdr:cNvGrpSpPr/>
      </xdr:nvGrpSpPr>
      <xdr:grpSpPr>
        <a:xfrm>
          <a:off x="485775" y="45910500"/>
          <a:ext cx="6020212" cy="4357688"/>
          <a:chOff x="604145" y="220896"/>
          <a:chExt cx="6656530" cy="4243164"/>
        </a:xfrm>
      </xdr:grpSpPr>
      <xdr:graphicFrame macro="">
        <xdr:nvGraphicFramePr>
          <xdr:cNvPr id="505" name="แผนภูมิ 28">
            <a:extLst>
              <a:ext uri="{FF2B5EF4-FFF2-40B4-BE49-F238E27FC236}">
                <a16:creationId xmlns:a16="http://schemas.microsoft.com/office/drawing/2014/main" id="{0B5525BB-C115-4023-BDE8-D421301D5AB5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sp macro="" textlink="">
        <xdr:nvSpPr>
          <xdr:cNvPr id="507" name="กล่องข้อความ 29">
            <a:extLst>
              <a:ext uri="{FF2B5EF4-FFF2-40B4-BE49-F238E27FC236}">
                <a16:creationId xmlns:a16="http://schemas.microsoft.com/office/drawing/2014/main" id="{919C99A2-2A1D-41DF-8205-E8B20486676F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09" name="ตัวเชื่อมต่อตรง 30">
            <a:extLst>
              <a:ext uri="{FF2B5EF4-FFF2-40B4-BE49-F238E27FC236}">
                <a16:creationId xmlns:a16="http://schemas.microsoft.com/office/drawing/2014/main" id="{3C244EBC-BA84-4AC9-99E5-AFB814C52308}"/>
              </a:ext>
            </a:extLst>
          </xdr:cNvPr>
          <xdr:cNvCxnSpPr/>
        </xdr:nvCxnSpPr>
        <xdr:spPr>
          <a:xfrm>
            <a:off x="1367529" y="1591819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1" name="กล่องข้อความ 31">
            <a:extLst>
              <a:ext uri="{FF2B5EF4-FFF2-40B4-BE49-F238E27FC236}">
                <a16:creationId xmlns:a16="http://schemas.microsoft.com/office/drawing/2014/main" id="{C2D4B613-80CE-4DB0-82B1-17597A2F1747}"/>
              </a:ext>
            </a:extLst>
          </xdr:cNvPr>
          <xdr:cNvSpPr txBox="1"/>
        </xdr:nvSpPr>
        <xdr:spPr>
          <a:xfrm>
            <a:off x="6699688" y="134196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&gt;90</a:t>
            </a:r>
            <a:endParaRPr lang="th-TH" sz="1100"/>
          </a:p>
        </xdr:txBody>
      </xdr:sp>
    </xdr:grpSp>
    <xdr:clientData/>
  </xdr:twoCellAnchor>
  <xdr:twoCellAnchor editAs="oneCell">
    <xdr:from>
      <xdr:col>14</xdr:col>
      <xdr:colOff>93487</xdr:colOff>
      <xdr:row>188</xdr:row>
      <xdr:rowOff>110632</xdr:rowOff>
    </xdr:from>
    <xdr:to>
      <xdr:col>15</xdr:col>
      <xdr:colOff>433618</xdr:colOff>
      <xdr:row>192</xdr:row>
      <xdr:rowOff>111805</xdr:rowOff>
    </xdr:to>
    <xdr:pic>
      <xdr:nvPicPr>
        <xdr:cNvPr id="206" name="รูปภาพ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094" y="35924632"/>
          <a:ext cx="802774" cy="763173"/>
        </a:xfrm>
        <a:prstGeom prst="rect">
          <a:avLst/>
        </a:prstGeom>
      </xdr:spPr>
    </xdr:pic>
    <xdr:clientData/>
  </xdr:twoCellAnchor>
  <xdr:twoCellAnchor>
    <xdr:from>
      <xdr:col>2</xdr:col>
      <xdr:colOff>8282</xdr:colOff>
      <xdr:row>267</xdr:row>
      <xdr:rowOff>0</xdr:rowOff>
    </xdr:from>
    <xdr:to>
      <xdr:col>17</xdr:col>
      <xdr:colOff>73437</xdr:colOff>
      <xdr:row>289</xdr:row>
      <xdr:rowOff>166688</xdr:rowOff>
    </xdr:to>
    <xdr:grpSp>
      <xdr:nvGrpSpPr>
        <xdr:cNvPr id="513" name="กลุ่ม 27">
          <a:extLst>
            <a:ext uri="{FF2B5EF4-FFF2-40B4-BE49-F238E27FC236}">
              <a16:creationId xmlns:a16="http://schemas.microsoft.com/office/drawing/2014/main" id="{38EA4735-4443-4831-B572-1AB270D4E59B}"/>
            </a:ext>
          </a:extLst>
        </xdr:cNvPr>
        <xdr:cNvGrpSpPr/>
      </xdr:nvGrpSpPr>
      <xdr:grpSpPr>
        <a:xfrm>
          <a:off x="494057" y="50863500"/>
          <a:ext cx="5999230" cy="4357688"/>
          <a:chOff x="604145" y="220896"/>
          <a:chExt cx="6644689" cy="4243164"/>
        </a:xfrm>
      </xdr:grpSpPr>
      <xdr:graphicFrame macro="">
        <xdr:nvGraphicFramePr>
          <xdr:cNvPr id="515" name="แผนภูมิ 28">
            <a:extLst>
              <a:ext uri="{FF2B5EF4-FFF2-40B4-BE49-F238E27FC236}">
                <a16:creationId xmlns:a16="http://schemas.microsoft.com/office/drawing/2014/main" id="{FA3CF06D-4DD5-438A-B35B-8842B94506DD}"/>
              </a:ext>
            </a:extLst>
          </xdr:cNvPr>
          <xdr:cNvGraphicFramePr/>
        </xdr:nvGraphicFramePr>
        <xdr:xfrm>
          <a:off x="604145" y="220896"/>
          <a:ext cx="6457952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sp macro="" textlink="">
        <xdr:nvSpPr>
          <xdr:cNvPr id="517" name="กล่องข้อความ 29">
            <a:extLst>
              <a:ext uri="{FF2B5EF4-FFF2-40B4-BE49-F238E27FC236}">
                <a16:creationId xmlns:a16="http://schemas.microsoft.com/office/drawing/2014/main" id="{82B67239-8158-4C19-AC90-9D898CEA1D63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19" name="ตัวเชื่อมต่อตรง 30">
            <a:extLst>
              <a:ext uri="{FF2B5EF4-FFF2-40B4-BE49-F238E27FC236}">
                <a16:creationId xmlns:a16="http://schemas.microsoft.com/office/drawing/2014/main" id="{6E0B6D9E-BFFA-430E-9819-82123D191E3F}"/>
              </a:ext>
            </a:extLst>
          </xdr:cNvPr>
          <xdr:cNvCxnSpPr/>
        </xdr:nvCxnSpPr>
        <xdr:spPr>
          <a:xfrm>
            <a:off x="1363741" y="2920841"/>
            <a:ext cx="5602042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23" name="กล่องข้อความ 31">
            <a:extLst>
              <a:ext uri="{FF2B5EF4-FFF2-40B4-BE49-F238E27FC236}">
                <a16:creationId xmlns:a16="http://schemas.microsoft.com/office/drawing/2014/main" id="{E837D714-2580-4DC1-B3C9-51FDE8806103}"/>
              </a:ext>
            </a:extLst>
          </xdr:cNvPr>
          <xdr:cNvSpPr txBox="1"/>
        </xdr:nvSpPr>
        <xdr:spPr>
          <a:xfrm>
            <a:off x="6687847" y="2673001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&gt;30</a:t>
            </a:r>
            <a:endParaRPr lang="th-TH" sz="1100"/>
          </a:p>
        </xdr:txBody>
      </xdr:sp>
    </xdr:grpSp>
    <xdr:clientData/>
  </xdr:twoCellAnchor>
  <xdr:twoCellAnchor>
    <xdr:from>
      <xdr:col>3</xdr:col>
      <xdr:colOff>314738</xdr:colOff>
      <xdr:row>285</xdr:row>
      <xdr:rowOff>14334</xdr:rowOff>
    </xdr:from>
    <xdr:to>
      <xdr:col>16</xdr:col>
      <xdr:colOff>44999</xdr:colOff>
      <xdr:row>285</xdr:row>
      <xdr:rowOff>14334</xdr:rowOff>
    </xdr:to>
    <xdr:cxnSp macro="">
      <xdr:nvCxnSpPr>
        <xdr:cNvPr id="573" name="ตัวเชื่อมต่อตรง 30">
          <a:extLst>
            <a:ext uri="{FF2B5EF4-FFF2-40B4-BE49-F238E27FC236}">
              <a16:creationId xmlns:a16="http://schemas.microsoft.com/office/drawing/2014/main" id="{2F42A331-5AF3-48BC-82D5-F94B1970ADC1}"/>
            </a:ext>
          </a:extLst>
        </xdr:cNvPr>
        <xdr:cNvCxnSpPr/>
      </xdr:nvCxnSpPr>
      <xdr:spPr>
        <a:xfrm>
          <a:off x="1234108" y="54306834"/>
          <a:ext cx="5760000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49118</xdr:colOff>
      <xdr:row>283</xdr:row>
      <xdr:rowOff>107675</xdr:rowOff>
    </xdr:from>
    <xdr:to>
      <xdr:col>16</xdr:col>
      <xdr:colOff>133522</xdr:colOff>
      <xdr:row>284</xdr:row>
      <xdr:rowOff>186834</xdr:rowOff>
    </xdr:to>
    <xdr:sp macro="" textlink="">
      <xdr:nvSpPr>
        <xdr:cNvPr id="574" name="กล่องข้อความ 31">
          <a:extLst>
            <a:ext uri="{FF2B5EF4-FFF2-40B4-BE49-F238E27FC236}">
              <a16:creationId xmlns:a16="http://schemas.microsoft.com/office/drawing/2014/main" id="{54BA8036-F8D1-4367-8415-5D7B840ABABF}"/>
            </a:ext>
          </a:extLst>
        </xdr:cNvPr>
        <xdr:cNvSpPr txBox="1"/>
      </xdr:nvSpPr>
      <xdr:spPr>
        <a:xfrm>
          <a:off x="5813814" y="54019175"/>
          <a:ext cx="490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&lt;2.05</a:t>
          </a:r>
          <a:endParaRPr lang="th-TH" sz="1100"/>
        </a:p>
      </xdr:txBody>
    </xdr:sp>
    <xdr:clientData/>
  </xdr:twoCellAnchor>
  <xdr:twoCellAnchor>
    <xdr:from>
      <xdr:col>2</xdr:col>
      <xdr:colOff>0</xdr:colOff>
      <xdr:row>294</xdr:row>
      <xdr:rowOff>0</xdr:rowOff>
    </xdr:from>
    <xdr:to>
      <xdr:col>18</xdr:col>
      <xdr:colOff>40307</xdr:colOff>
      <xdr:row>316</xdr:row>
      <xdr:rowOff>166688</xdr:rowOff>
    </xdr:to>
    <xdr:grpSp>
      <xdr:nvGrpSpPr>
        <xdr:cNvPr id="575" name="กลุ่ม 27">
          <a:extLst>
            <a:ext uri="{FF2B5EF4-FFF2-40B4-BE49-F238E27FC236}">
              <a16:creationId xmlns:a16="http://schemas.microsoft.com/office/drawing/2014/main" id="{D98BACD5-7536-4C41-9509-7AC62D7C3A85}"/>
            </a:ext>
          </a:extLst>
        </xdr:cNvPr>
        <xdr:cNvGrpSpPr/>
      </xdr:nvGrpSpPr>
      <xdr:grpSpPr>
        <a:xfrm>
          <a:off x="485775" y="56007000"/>
          <a:ext cx="6050582" cy="4357688"/>
          <a:chOff x="604145" y="220896"/>
          <a:chExt cx="6644689" cy="4243164"/>
        </a:xfrm>
      </xdr:grpSpPr>
      <xdr:graphicFrame macro="">
        <xdr:nvGraphicFramePr>
          <xdr:cNvPr id="576" name="แผนภูมิ 28">
            <a:extLst>
              <a:ext uri="{FF2B5EF4-FFF2-40B4-BE49-F238E27FC236}">
                <a16:creationId xmlns:a16="http://schemas.microsoft.com/office/drawing/2014/main" id="{B20A907D-3D99-48C6-81D3-0EF0C3AAC9EC}"/>
              </a:ext>
            </a:extLst>
          </xdr:cNvPr>
          <xdr:cNvGraphicFramePr/>
        </xdr:nvGraphicFramePr>
        <xdr:xfrm>
          <a:off x="604145" y="220896"/>
          <a:ext cx="6457953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577" name="กล่องข้อความ 29">
            <a:extLst>
              <a:ext uri="{FF2B5EF4-FFF2-40B4-BE49-F238E27FC236}">
                <a16:creationId xmlns:a16="http://schemas.microsoft.com/office/drawing/2014/main" id="{FF1C2AEC-F475-481D-A3AC-C9280A6FC0B9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78" name="ตัวเชื่อมต่อตรง 30">
            <a:extLst>
              <a:ext uri="{FF2B5EF4-FFF2-40B4-BE49-F238E27FC236}">
                <a16:creationId xmlns:a16="http://schemas.microsoft.com/office/drawing/2014/main" id="{DA4539AE-FFA9-4FE9-A033-DA995F5D5359}"/>
              </a:ext>
            </a:extLst>
          </xdr:cNvPr>
          <xdr:cNvCxnSpPr/>
        </xdr:nvCxnSpPr>
        <xdr:spPr>
          <a:xfrm>
            <a:off x="1363741" y="1783685"/>
            <a:ext cx="5602042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79" name="กล่องข้อความ 31">
            <a:extLst>
              <a:ext uri="{FF2B5EF4-FFF2-40B4-BE49-F238E27FC236}">
                <a16:creationId xmlns:a16="http://schemas.microsoft.com/office/drawing/2014/main" id="{235EDAC2-FFDE-4C35-BEFB-8A71C3687458}"/>
              </a:ext>
            </a:extLst>
          </xdr:cNvPr>
          <xdr:cNvSpPr txBox="1"/>
        </xdr:nvSpPr>
        <xdr:spPr>
          <a:xfrm>
            <a:off x="6687847" y="1535844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&gt;80</a:t>
            </a:r>
            <a:endParaRPr lang="th-TH" sz="1100"/>
          </a:p>
        </xdr:txBody>
      </xdr:sp>
    </xdr:grpSp>
    <xdr:clientData/>
  </xdr:twoCellAnchor>
  <xdr:twoCellAnchor>
    <xdr:from>
      <xdr:col>3</xdr:col>
      <xdr:colOff>331305</xdr:colOff>
      <xdr:row>300</xdr:row>
      <xdr:rowOff>14334</xdr:rowOff>
    </xdr:from>
    <xdr:to>
      <xdr:col>16</xdr:col>
      <xdr:colOff>96481</xdr:colOff>
      <xdr:row>300</xdr:row>
      <xdr:rowOff>14334</xdr:rowOff>
    </xdr:to>
    <xdr:cxnSp macro="">
      <xdr:nvCxnSpPr>
        <xdr:cNvPr id="580" name="ตัวเชื่อมต่อตรง 30">
          <a:extLst>
            <a:ext uri="{FF2B5EF4-FFF2-40B4-BE49-F238E27FC236}">
              <a16:creationId xmlns:a16="http://schemas.microsoft.com/office/drawing/2014/main" id="{20A1C09B-8234-429E-9655-3731B5AF3135}"/>
            </a:ext>
          </a:extLst>
        </xdr:cNvPr>
        <xdr:cNvCxnSpPr/>
      </xdr:nvCxnSpPr>
      <xdr:spPr>
        <a:xfrm>
          <a:off x="1292088" y="57164334"/>
          <a:ext cx="5794915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140281</xdr:colOff>
      <xdr:row>298</xdr:row>
      <xdr:rowOff>140805</xdr:rowOff>
    </xdr:from>
    <xdr:to>
      <xdr:col>16</xdr:col>
      <xdr:colOff>190496</xdr:colOff>
      <xdr:row>300</xdr:row>
      <xdr:rowOff>29464</xdr:rowOff>
    </xdr:to>
    <xdr:sp macro="" textlink="">
      <xdr:nvSpPr>
        <xdr:cNvPr id="581" name="กล่องข้อความ 31">
          <a:extLst>
            <a:ext uri="{FF2B5EF4-FFF2-40B4-BE49-F238E27FC236}">
              <a16:creationId xmlns:a16="http://schemas.microsoft.com/office/drawing/2014/main" id="{61088A15-C000-4011-ABE9-E1879CF89785}"/>
            </a:ext>
          </a:extLst>
        </xdr:cNvPr>
        <xdr:cNvSpPr txBox="1"/>
      </xdr:nvSpPr>
      <xdr:spPr>
        <a:xfrm>
          <a:off x="5904977" y="56909805"/>
          <a:ext cx="456062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&gt;100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320</xdr:row>
      <xdr:rowOff>0</xdr:rowOff>
    </xdr:from>
    <xdr:to>
      <xdr:col>18</xdr:col>
      <xdr:colOff>7175</xdr:colOff>
      <xdr:row>342</xdr:row>
      <xdr:rowOff>166688</xdr:rowOff>
    </xdr:to>
    <xdr:grpSp>
      <xdr:nvGrpSpPr>
        <xdr:cNvPr id="582" name="กลุ่ม 27">
          <a:extLst>
            <a:ext uri="{FF2B5EF4-FFF2-40B4-BE49-F238E27FC236}">
              <a16:creationId xmlns:a16="http://schemas.microsoft.com/office/drawing/2014/main" id="{ECE11463-1804-4AEF-8F7C-488135127256}"/>
            </a:ext>
          </a:extLst>
        </xdr:cNvPr>
        <xdr:cNvGrpSpPr/>
      </xdr:nvGrpSpPr>
      <xdr:grpSpPr>
        <a:xfrm>
          <a:off x="485775" y="60960000"/>
          <a:ext cx="6017450" cy="4357688"/>
          <a:chOff x="604145" y="220896"/>
          <a:chExt cx="6612661" cy="4243164"/>
        </a:xfrm>
      </xdr:grpSpPr>
      <xdr:graphicFrame macro="">
        <xdr:nvGraphicFramePr>
          <xdr:cNvPr id="583" name="แผนภูมิ 28">
            <a:extLst>
              <a:ext uri="{FF2B5EF4-FFF2-40B4-BE49-F238E27FC236}">
                <a16:creationId xmlns:a16="http://schemas.microsoft.com/office/drawing/2014/main" id="{716B0570-794E-46BA-99E9-0938B27B0361}"/>
              </a:ext>
            </a:extLst>
          </xdr:cNvPr>
          <xdr:cNvGraphicFramePr/>
        </xdr:nvGraphicFramePr>
        <xdr:xfrm>
          <a:off x="604145" y="220896"/>
          <a:ext cx="6457953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sp macro="" textlink="">
        <xdr:nvSpPr>
          <xdr:cNvPr id="584" name="กล่องข้อความ 29">
            <a:extLst>
              <a:ext uri="{FF2B5EF4-FFF2-40B4-BE49-F238E27FC236}">
                <a16:creationId xmlns:a16="http://schemas.microsoft.com/office/drawing/2014/main" id="{FD641E0D-2320-4F89-812E-B802A653650B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85" name="ตัวเชื่อมต่อตรง 30">
            <a:extLst>
              <a:ext uri="{FF2B5EF4-FFF2-40B4-BE49-F238E27FC236}">
                <a16:creationId xmlns:a16="http://schemas.microsoft.com/office/drawing/2014/main" id="{5847AFE5-C648-47AE-9B6D-62B0DA0EE951}"/>
              </a:ext>
            </a:extLst>
          </xdr:cNvPr>
          <xdr:cNvCxnSpPr/>
        </xdr:nvCxnSpPr>
        <xdr:spPr>
          <a:xfrm>
            <a:off x="1243631" y="1541737"/>
            <a:ext cx="5602042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86" name="กล่องข้อความ 31">
            <a:extLst>
              <a:ext uri="{FF2B5EF4-FFF2-40B4-BE49-F238E27FC236}">
                <a16:creationId xmlns:a16="http://schemas.microsoft.com/office/drawing/2014/main" id="{F7F4F7B0-C68B-4B2D-B772-3678D0B78C40}"/>
              </a:ext>
            </a:extLst>
          </xdr:cNvPr>
          <xdr:cNvSpPr txBox="1"/>
        </xdr:nvSpPr>
        <xdr:spPr>
          <a:xfrm>
            <a:off x="6655819" y="1293896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</a:t>
            </a:r>
            <a:r>
              <a:rPr lang="th-TH" sz="1100"/>
              <a:t>85</a:t>
            </a:r>
          </a:p>
        </xdr:txBody>
      </xdr:sp>
    </xdr:grpSp>
    <xdr:clientData/>
  </xdr:twoCellAnchor>
  <xdr:twoCellAnchor>
    <xdr:from>
      <xdr:col>3</xdr:col>
      <xdr:colOff>198781</xdr:colOff>
      <xdr:row>325</xdr:row>
      <xdr:rowOff>64030</xdr:rowOff>
    </xdr:from>
    <xdr:to>
      <xdr:col>15</xdr:col>
      <xdr:colOff>427783</xdr:colOff>
      <xdr:row>325</xdr:row>
      <xdr:rowOff>64030</xdr:rowOff>
    </xdr:to>
    <xdr:cxnSp macro="">
      <xdr:nvCxnSpPr>
        <xdr:cNvPr id="587" name="ตัวเชื่อมต่อตรง 30">
          <a:extLst>
            <a:ext uri="{FF2B5EF4-FFF2-40B4-BE49-F238E27FC236}">
              <a16:creationId xmlns:a16="http://schemas.microsoft.com/office/drawing/2014/main" id="{C85AF41D-CBAB-49CF-BB14-C92012282F5A}"/>
            </a:ext>
          </a:extLst>
        </xdr:cNvPr>
        <xdr:cNvCxnSpPr/>
      </xdr:nvCxnSpPr>
      <xdr:spPr>
        <a:xfrm>
          <a:off x="1159564" y="61976530"/>
          <a:ext cx="5794915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107149</xdr:colOff>
      <xdr:row>323</xdr:row>
      <xdr:rowOff>182217</xdr:rowOff>
    </xdr:from>
    <xdr:to>
      <xdr:col>16</xdr:col>
      <xdr:colOff>157364</xdr:colOff>
      <xdr:row>325</xdr:row>
      <xdr:rowOff>70876</xdr:rowOff>
    </xdr:to>
    <xdr:sp macro="" textlink="">
      <xdr:nvSpPr>
        <xdr:cNvPr id="588" name="กล่องข้อความ 31">
          <a:extLst>
            <a:ext uri="{FF2B5EF4-FFF2-40B4-BE49-F238E27FC236}">
              <a16:creationId xmlns:a16="http://schemas.microsoft.com/office/drawing/2014/main" id="{3CD446E4-EF4B-4CF5-B105-ECA00BF25309}"/>
            </a:ext>
          </a:extLst>
        </xdr:cNvPr>
        <xdr:cNvSpPr txBox="1"/>
      </xdr:nvSpPr>
      <xdr:spPr>
        <a:xfrm>
          <a:off x="5871845" y="61713717"/>
          <a:ext cx="456062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</a:t>
          </a:r>
          <a:r>
            <a:rPr lang="th-TH" sz="1100"/>
            <a:t>100</a:t>
          </a:r>
        </a:p>
      </xdr:txBody>
    </xdr:sp>
    <xdr:clientData/>
  </xdr:twoCellAnchor>
  <xdr:twoCellAnchor>
    <xdr:from>
      <xdr:col>3</xdr:col>
      <xdr:colOff>198781</xdr:colOff>
      <xdr:row>332</xdr:row>
      <xdr:rowOff>146857</xdr:rowOff>
    </xdr:from>
    <xdr:to>
      <xdr:col>15</xdr:col>
      <xdr:colOff>427782</xdr:colOff>
      <xdr:row>332</xdr:row>
      <xdr:rowOff>146857</xdr:rowOff>
    </xdr:to>
    <xdr:cxnSp macro="">
      <xdr:nvCxnSpPr>
        <xdr:cNvPr id="589" name="ตัวเชื่อมต่อตรง 30">
          <a:extLst>
            <a:ext uri="{FF2B5EF4-FFF2-40B4-BE49-F238E27FC236}">
              <a16:creationId xmlns:a16="http://schemas.microsoft.com/office/drawing/2014/main" id="{CF328541-425D-4128-A90C-195C1ED5F6B6}"/>
            </a:ext>
          </a:extLst>
        </xdr:cNvPr>
        <xdr:cNvCxnSpPr/>
      </xdr:nvCxnSpPr>
      <xdr:spPr>
        <a:xfrm>
          <a:off x="1159564" y="63392857"/>
          <a:ext cx="5794914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181692</xdr:colOff>
      <xdr:row>331</xdr:row>
      <xdr:rowOff>66262</xdr:rowOff>
    </xdr:from>
    <xdr:to>
      <xdr:col>17</xdr:col>
      <xdr:colOff>24841</xdr:colOff>
      <xdr:row>332</xdr:row>
      <xdr:rowOff>145421</xdr:rowOff>
    </xdr:to>
    <xdr:sp macro="" textlink="">
      <xdr:nvSpPr>
        <xdr:cNvPr id="590" name="กล่องข้อความ 31">
          <a:extLst>
            <a:ext uri="{FF2B5EF4-FFF2-40B4-BE49-F238E27FC236}">
              <a16:creationId xmlns:a16="http://schemas.microsoft.com/office/drawing/2014/main" id="{6001C463-9722-4E96-AC27-53FC226291D3}"/>
            </a:ext>
          </a:extLst>
        </xdr:cNvPr>
        <xdr:cNvSpPr txBox="1"/>
      </xdr:nvSpPr>
      <xdr:spPr>
        <a:xfrm>
          <a:off x="5946388" y="63121762"/>
          <a:ext cx="456062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</a:t>
          </a:r>
          <a:r>
            <a:rPr lang="th-TH" sz="1100"/>
            <a:t>40</a:t>
          </a:r>
        </a:p>
      </xdr:txBody>
    </xdr:sp>
    <xdr:clientData/>
  </xdr:twoCellAnchor>
  <xdr:twoCellAnchor>
    <xdr:from>
      <xdr:col>2</xdr:col>
      <xdr:colOff>0</xdr:colOff>
      <xdr:row>347</xdr:row>
      <xdr:rowOff>0</xdr:rowOff>
    </xdr:from>
    <xdr:to>
      <xdr:col>18</xdr:col>
      <xdr:colOff>9937</xdr:colOff>
      <xdr:row>369</xdr:row>
      <xdr:rowOff>166688</xdr:rowOff>
    </xdr:to>
    <xdr:grpSp>
      <xdr:nvGrpSpPr>
        <xdr:cNvPr id="591" name="กลุ่ม 27">
          <a:extLst>
            <a:ext uri="{FF2B5EF4-FFF2-40B4-BE49-F238E27FC236}">
              <a16:creationId xmlns:a16="http://schemas.microsoft.com/office/drawing/2014/main" id="{D4DBD368-077C-4EAF-B74E-B0C491025D63}"/>
            </a:ext>
          </a:extLst>
        </xdr:cNvPr>
        <xdr:cNvGrpSpPr/>
      </xdr:nvGrpSpPr>
      <xdr:grpSpPr>
        <a:xfrm>
          <a:off x="485775" y="66103500"/>
          <a:ext cx="6020212" cy="4357688"/>
          <a:chOff x="604145" y="220896"/>
          <a:chExt cx="6656530" cy="4243164"/>
        </a:xfrm>
      </xdr:grpSpPr>
      <xdr:graphicFrame macro="">
        <xdr:nvGraphicFramePr>
          <xdr:cNvPr id="592" name="แผนภูมิ 28">
            <a:extLst>
              <a:ext uri="{FF2B5EF4-FFF2-40B4-BE49-F238E27FC236}">
                <a16:creationId xmlns:a16="http://schemas.microsoft.com/office/drawing/2014/main" id="{C7795053-8F3A-40D8-B974-48F643F69EDD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sp macro="" textlink="">
        <xdr:nvSpPr>
          <xdr:cNvPr id="593" name="กล่องข้อความ 29">
            <a:extLst>
              <a:ext uri="{FF2B5EF4-FFF2-40B4-BE49-F238E27FC236}">
                <a16:creationId xmlns:a16="http://schemas.microsoft.com/office/drawing/2014/main" id="{9A513659-1B96-4D77-B34B-632186BFDD31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94" name="ตัวเชื่อมต่อตรง 30">
            <a:extLst>
              <a:ext uri="{FF2B5EF4-FFF2-40B4-BE49-F238E27FC236}">
                <a16:creationId xmlns:a16="http://schemas.microsoft.com/office/drawing/2014/main" id="{1E4373B9-9119-4211-89D8-4FF0CEC5E7D1}"/>
              </a:ext>
            </a:extLst>
          </xdr:cNvPr>
          <xdr:cNvCxnSpPr/>
        </xdr:nvCxnSpPr>
        <xdr:spPr>
          <a:xfrm>
            <a:off x="1367529" y="2761232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95" name="กล่องข้อความ 31">
            <a:extLst>
              <a:ext uri="{FF2B5EF4-FFF2-40B4-BE49-F238E27FC236}">
                <a16:creationId xmlns:a16="http://schemas.microsoft.com/office/drawing/2014/main" id="{8FD03D58-02F5-48A0-B937-681C1F462DD1}"/>
              </a:ext>
            </a:extLst>
          </xdr:cNvPr>
          <xdr:cNvSpPr txBox="1"/>
        </xdr:nvSpPr>
        <xdr:spPr>
          <a:xfrm>
            <a:off x="6699688" y="2511376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&gt;18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373</xdr:row>
      <xdr:rowOff>0</xdr:rowOff>
    </xdr:from>
    <xdr:to>
      <xdr:col>18</xdr:col>
      <xdr:colOff>9937</xdr:colOff>
      <xdr:row>395</xdr:row>
      <xdr:rowOff>166688</xdr:rowOff>
    </xdr:to>
    <xdr:grpSp>
      <xdr:nvGrpSpPr>
        <xdr:cNvPr id="596" name="กลุ่ม 27">
          <a:extLst>
            <a:ext uri="{FF2B5EF4-FFF2-40B4-BE49-F238E27FC236}">
              <a16:creationId xmlns:a16="http://schemas.microsoft.com/office/drawing/2014/main" id="{495782D5-2256-4971-A095-723869E888BB}"/>
            </a:ext>
          </a:extLst>
        </xdr:cNvPr>
        <xdr:cNvGrpSpPr/>
      </xdr:nvGrpSpPr>
      <xdr:grpSpPr>
        <a:xfrm>
          <a:off x="485775" y="71056500"/>
          <a:ext cx="6020212" cy="4357688"/>
          <a:chOff x="604145" y="220896"/>
          <a:chExt cx="6656530" cy="4243164"/>
        </a:xfrm>
      </xdr:grpSpPr>
      <xdr:graphicFrame macro="">
        <xdr:nvGraphicFramePr>
          <xdr:cNvPr id="597" name="แผนภูมิ 28">
            <a:extLst>
              <a:ext uri="{FF2B5EF4-FFF2-40B4-BE49-F238E27FC236}">
                <a16:creationId xmlns:a16="http://schemas.microsoft.com/office/drawing/2014/main" id="{88FCAFDC-86A8-487B-88B1-D87783B90437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sp macro="" textlink="">
        <xdr:nvSpPr>
          <xdr:cNvPr id="598" name="กล่องข้อความ 29">
            <a:extLst>
              <a:ext uri="{FF2B5EF4-FFF2-40B4-BE49-F238E27FC236}">
                <a16:creationId xmlns:a16="http://schemas.microsoft.com/office/drawing/2014/main" id="{600BD1C9-81FF-48CD-A1D3-9DD28C05E4A2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599" name="ตัวเชื่อมต่อตรง 30">
            <a:extLst>
              <a:ext uri="{FF2B5EF4-FFF2-40B4-BE49-F238E27FC236}">
                <a16:creationId xmlns:a16="http://schemas.microsoft.com/office/drawing/2014/main" id="{EFFA0057-42AC-40CE-990F-A8D6BA9161BD}"/>
              </a:ext>
            </a:extLst>
          </xdr:cNvPr>
          <xdr:cNvCxnSpPr/>
        </xdr:nvCxnSpPr>
        <xdr:spPr>
          <a:xfrm>
            <a:off x="1367529" y="2761232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00" name="กล่องข้อความ 31">
            <a:extLst>
              <a:ext uri="{FF2B5EF4-FFF2-40B4-BE49-F238E27FC236}">
                <a16:creationId xmlns:a16="http://schemas.microsoft.com/office/drawing/2014/main" id="{DF482B5C-3DE5-4851-B0E7-48D16C1632C1}"/>
              </a:ext>
            </a:extLst>
          </xdr:cNvPr>
          <xdr:cNvSpPr txBox="1"/>
        </xdr:nvSpPr>
        <xdr:spPr>
          <a:xfrm>
            <a:off x="6699688" y="2511376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&gt;18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400</xdr:row>
      <xdr:rowOff>0</xdr:rowOff>
    </xdr:from>
    <xdr:to>
      <xdr:col>17</xdr:col>
      <xdr:colOff>24848</xdr:colOff>
      <xdr:row>422</xdr:row>
      <xdr:rowOff>166688</xdr:rowOff>
    </xdr:to>
    <xdr:grpSp>
      <xdr:nvGrpSpPr>
        <xdr:cNvPr id="601" name="กลุ่ม 27">
          <a:extLst>
            <a:ext uri="{FF2B5EF4-FFF2-40B4-BE49-F238E27FC236}">
              <a16:creationId xmlns:a16="http://schemas.microsoft.com/office/drawing/2014/main" id="{6F27E841-89A3-4E1A-9559-6D352F882BD6}"/>
            </a:ext>
          </a:extLst>
        </xdr:cNvPr>
        <xdr:cNvGrpSpPr/>
      </xdr:nvGrpSpPr>
      <xdr:grpSpPr>
        <a:xfrm>
          <a:off x="485775" y="76200000"/>
          <a:ext cx="5968448" cy="4357688"/>
          <a:chOff x="604145" y="220896"/>
          <a:chExt cx="6615303" cy="4243164"/>
        </a:xfrm>
      </xdr:grpSpPr>
      <xdr:graphicFrame macro="">
        <xdr:nvGraphicFramePr>
          <xdr:cNvPr id="602" name="แผนภูมิ 28">
            <a:extLst>
              <a:ext uri="{FF2B5EF4-FFF2-40B4-BE49-F238E27FC236}">
                <a16:creationId xmlns:a16="http://schemas.microsoft.com/office/drawing/2014/main" id="{A700AFCB-91ED-4A42-A9DD-9131491E91CA}"/>
              </a:ext>
            </a:extLst>
          </xdr:cNvPr>
          <xdr:cNvGraphicFramePr/>
        </xdr:nvGraphicFramePr>
        <xdr:xfrm>
          <a:off x="604145" y="220896"/>
          <a:ext cx="6457953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sp macro="" textlink="">
        <xdr:nvSpPr>
          <xdr:cNvPr id="603" name="กล่องข้อความ 29">
            <a:extLst>
              <a:ext uri="{FF2B5EF4-FFF2-40B4-BE49-F238E27FC236}">
                <a16:creationId xmlns:a16="http://schemas.microsoft.com/office/drawing/2014/main" id="{24FAE354-305B-488A-A27A-E3FAE00850EC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sp macro="" textlink="">
        <xdr:nvSpPr>
          <xdr:cNvPr id="605" name="กล่องข้อความ 31">
            <a:extLst>
              <a:ext uri="{FF2B5EF4-FFF2-40B4-BE49-F238E27FC236}">
                <a16:creationId xmlns:a16="http://schemas.microsoft.com/office/drawing/2014/main" id="{7783BF83-AC24-4C81-8169-789ED9248FEA}"/>
              </a:ext>
            </a:extLst>
          </xdr:cNvPr>
          <xdr:cNvSpPr txBox="1"/>
        </xdr:nvSpPr>
        <xdr:spPr>
          <a:xfrm>
            <a:off x="6658461" y="3293999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&lt;</a:t>
            </a:r>
            <a:r>
              <a:rPr lang="th-TH" sz="1100"/>
              <a:t>5</a:t>
            </a:r>
          </a:p>
        </xdr:txBody>
      </xdr:sp>
    </xdr:grpSp>
    <xdr:clientData/>
  </xdr:twoCellAnchor>
  <xdr:twoCellAnchor>
    <xdr:from>
      <xdr:col>2</xdr:col>
      <xdr:colOff>0</xdr:colOff>
      <xdr:row>426</xdr:row>
      <xdr:rowOff>0</xdr:rowOff>
    </xdr:from>
    <xdr:to>
      <xdr:col>16</xdr:col>
      <xdr:colOff>107674</xdr:colOff>
      <xdr:row>448</xdr:row>
      <xdr:rowOff>166688</xdr:rowOff>
    </xdr:to>
    <xdr:graphicFrame macro="">
      <xdr:nvGraphicFramePr>
        <xdr:cNvPr id="606" name="แผนภูมิ 28">
          <a:extLst>
            <a:ext uri="{FF2B5EF4-FFF2-40B4-BE49-F238E27FC236}">
              <a16:creationId xmlns:a16="http://schemas.microsoft.com/office/drawing/2014/main" id="{14C66A38-B38F-488B-A999-F0CC595F4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364437</xdr:colOff>
      <xdr:row>412</xdr:row>
      <xdr:rowOff>30897</xdr:rowOff>
    </xdr:from>
    <xdr:to>
      <xdr:col>15</xdr:col>
      <xdr:colOff>354263</xdr:colOff>
      <xdr:row>412</xdr:row>
      <xdr:rowOff>30897</xdr:rowOff>
    </xdr:to>
    <xdr:cxnSp macro="">
      <xdr:nvCxnSpPr>
        <xdr:cNvPr id="607" name="ตัวเชื่อมต่อตรง 30">
          <a:extLst>
            <a:ext uri="{FF2B5EF4-FFF2-40B4-BE49-F238E27FC236}">
              <a16:creationId xmlns:a16="http://schemas.microsoft.com/office/drawing/2014/main" id="{463915C6-3869-49E2-81E6-B3293481B586}"/>
            </a:ext>
          </a:extLst>
        </xdr:cNvPr>
        <xdr:cNvCxnSpPr/>
      </xdr:nvCxnSpPr>
      <xdr:spPr>
        <a:xfrm>
          <a:off x="1258959" y="78516897"/>
          <a:ext cx="4860000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49184</xdr:colOff>
      <xdr:row>410</xdr:row>
      <xdr:rowOff>132519</xdr:rowOff>
    </xdr:from>
    <xdr:to>
      <xdr:col>16</xdr:col>
      <xdr:colOff>91116</xdr:colOff>
      <xdr:row>412</xdr:row>
      <xdr:rowOff>21178</xdr:rowOff>
    </xdr:to>
    <xdr:sp macro="" textlink="">
      <xdr:nvSpPr>
        <xdr:cNvPr id="608" name="กล่องข้อความ 31">
          <a:extLst>
            <a:ext uri="{FF2B5EF4-FFF2-40B4-BE49-F238E27FC236}">
              <a16:creationId xmlns:a16="http://schemas.microsoft.com/office/drawing/2014/main" id="{BA525125-C2BA-4479-B0D0-19576A8BBDEA}"/>
            </a:ext>
          </a:extLst>
        </xdr:cNvPr>
        <xdr:cNvSpPr txBox="1"/>
      </xdr:nvSpPr>
      <xdr:spPr>
        <a:xfrm>
          <a:off x="5813880" y="78237519"/>
          <a:ext cx="447779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&lt;2</a:t>
          </a:r>
          <a:r>
            <a:rPr lang="th-TH" sz="1100"/>
            <a:t>5</a:t>
          </a:r>
        </a:p>
      </xdr:txBody>
    </xdr:sp>
    <xdr:clientData/>
  </xdr:twoCellAnchor>
  <xdr:twoCellAnchor>
    <xdr:from>
      <xdr:col>15</xdr:col>
      <xdr:colOff>140292</xdr:colOff>
      <xdr:row>415</xdr:row>
      <xdr:rowOff>8279</xdr:rowOff>
    </xdr:from>
    <xdr:to>
      <xdr:col>16</xdr:col>
      <xdr:colOff>182224</xdr:colOff>
      <xdr:row>416</xdr:row>
      <xdr:rowOff>87438</xdr:rowOff>
    </xdr:to>
    <xdr:sp macro="" textlink="">
      <xdr:nvSpPr>
        <xdr:cNvPr id="610" name="กล่องข้อความ 31">
          <a:extLst>
            <a:ext uri="{FF2B5EF4-FFF2-40B4-BE49-F238E27FC236}">
              <a16:creationId xmlns:a16="http://schemas.microsoft.com/office/drawing/2014/main" id="{966CD256-C6C3-4BCA-8350-6C18AAF3DA72}"/>
            </a:ext>
          </a:extLst>
        </xdr:cNvPr>
        <xdr:cNvSpPr txBox="1"/>
      </xdr:nvSpPr>
      <xdr:spPr>
        <a:xfrm>
          <a:off x="5904988" y="79065779"/>
          <a:ext cx="447779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&lt;7</a:t>
          </a:r>
          <a:endParaRPr lang="th-TH" sz="1100"/>
        </a:p>
      </xdr:txBody>
    </xdr:sp>
    <xdr:clientData/>
  </xdr:twoCellAnchor>
  <xdr:twoCellAnchor>
    <xdr:from>
      <xdr:col>3</xdr:col>
      <xdr:colOff>207064</xdr:colOff>
      <xdr:row>439</xdr:row>
      <xdr:rowOff>64030</xdr:rowOff>
    </xdr:from>
    <xdr:to>
      <xdr:col>16</xdr:col>
      <xdr:colOff>81325</xdr:colOff>
      <xdr:row>439</xdr:row>
      <xdr:rowOff>64030</xdr:rowOff>
    </xdr:to>
    <xdr:cxnSp macro="">
      <xdr:nvCxnSpPr>
        <xdr:cNvPr id="611" name="ตัวเชื่อมต่อตรง 30">
          <a:extLst>
            <a:ext uri="{FF2B5EF4-FFF2-40B4-BE49-F238E27FC236}">
              <a16:creationId xmlns:a16="http://schemas.microsoft.com/office/drawing/2014/main" id="{1E293A38-4110-48A0-A3C3-DDF793976338}"/>
            </a:ext>
          </a:extLst>
        </xdr:cNvPr>
        <xdr:cNvCxnSpPr/>
      </xdr:nvCxnSpPr>
      <xdr:spPr>
        <a:xfrm>
          <a:off x="1167847" y="83693530"/>
          <a:ext cx="5904000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140291</xdr:colOff>
      <xdr:row>438</xdr:row>
      <xdr:rowOff>0</xdr:rowOff>
    </xdr:from>
    <xdr:to>
      <xdr:col>16</xdr:col>
      <xdr:colOff>190506</xdr:colOff>
      <xdr:row>439</xdr:row>
      <xdr:rowOff>79159</xdr:rowOff>
    </xdr:to>
    <xdr:sp macro="" textlink="">
      <xdr:nvSpPr>
        <xdr:cNvPr id="612" name="กล่องข้อความ 31">
          <a:extLst>
            <a:ext uri="{FF2B5EF4-FFF2-40B4-BE49-F238E27FC236}">
              <a16:creationId xmlns:a16="http://schemas.microsoft.com/office/drawing/2014/main" id="{3FA23018-ED80-4347-9232-898933D322BC}"/>
            </a:ext>
          </a:extLst>
        </xdr:cNvPr>
        <xdr:cNvSpPr txBox="1"/>
      </xdr:nvSpPr>
      <xdr:spPr>
        <a:xfrm>
          <a:off x="5904987" y="83439000"/>
          <a:ext cx="456062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&gt;40</a:t>
          </a:r>
          <a:endParaRPr lang="th-TH" sz="1100"/>
        </a:p>
      </xdr:txBody>
    </xdr:sp>
    <xdr:clientData/>
  </xdr:twoCellAnchor>
  <xdr:twoCellAnchor>
    <xdr:from>
      <xdr:col>3</xdr:col>
      <xdr:colOff>218660</xdr:colOff>
      <xdr:row>436</xdr:row>
      <xdr:rowOff>166735</xdr:rowOff>
    </xdr:from>
    <xdr:to>
      <xdr:col>16</xdr:col>
      <xdr:colOff>92921</xdr:colOff>
      <xdr:row>436</xdr:row>
      <xdr:rowOff>166735</xdr:rowOff>
    </xdr:to>
    <xdr:cxnSp macro="">
      <xdr:nvCxnSpPr>
        <xdr:cNvPr id="613" name="ตัวเชื่อมต่อตรง 30">
          <a:extLst>
            <a:ext uri="{FF2B5EF4-FFF2-40B4-BE49-F238E27FC236}">
              <a16:creationId xmlns:a16="http://schemas.microsoft.com/office/drawing/2014/main" id="{B3A918E6-5B74-4167-9E24-D799BF838E10}"/>
            </a:ext>
          </a:extLst>
        </xdr:cNvPr>
        <xdr:cNvCxnSpPr/>
      </xdr:nvCxnSpPr>
      <xdr:spPr>
        <a:xfrm>
          <a:off x="1179443" y="83224735"/>
          <a:ext cx="5904000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127038</xdr:colOff>
      <xdr:row>435</xdr:row>
      <xdr:rowOff>94422</xdr:rowOff>
    </xdr:from>
    <xdr:to>
      <xdr:col>16</xdr:col>
      <xdr:colOff>177253</xdr:colOff>
      <xdr:row>436</xdr:row>
      <xdr:rowOff>173581</xdr:rowOff>
    </xdr:to>
    <xdr:sp macro="" textlink="">
      <xdr:nvSpPr>
        <xdr:cNvPr id="614" name="กล่องข้อความ 31">
          <a:extLst>
            <a:ext uri="{FF2B5EF4-FFF2-40B4-BE49-F238E27FC236}">
              <a16:creationId xmlns:a16="http://schemas.microsoft.com/office/drawing/2014/main" id="{F65C7116-03AE-4131-BA7D-0D2D6EB00C84}"/>
            </a:ext>
          </a:extLst>
        </xdr:cNvPr>
        <xdr:cNvSpPr txBox="1"/>
      </xdr:nvSpPr>
      <xdr:spPr>
        <a:xfrm>
          <a:off x="5891734" y="82961922"/>
          <a:ext cx="456062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&gt;60</a:t>
          </a:r>
          <a:endParaRPr lang="th-TH" sz="1100"/>
        </a:p>
      </xdr:txBody>
    </xdr:sp>
    <xdr:clientData/>
  </xdr:twoCellAnchor>
  <xdr:twoCellAnchor>
    <xdr:from>
      <xdr:col>3</xdr:col>
      <xdr:colOff>213690</xdr:colOff>
      <xdr:row>438</xdr:row>
      <xdr:rowOff>20960</xdr:rowOff>
    </xdr:from>
    <xdr:to>
      <xdr:col>16</xdr:col>
      <xdr:colOff>87951</xdr:colOff>
      <xdr:row>438</xdr:row>
      <xdr:rowOff>20960</xdr:rowOff>
    </xdr:to>
    <xdr:cxnSp macro="">
      <xdr:nvCxnSpPr>
        <xdr:cNvPr id="615" name="ตัวเชื่อมต่อตรง 30">
          <a:extLst>
            <a:ext uri="{FF2B5EF4-FFF2-40B4-BE49-F238E27FC236}">
              <a16:creationId xmlns:a16="http://schemas.microsoft.com/office/drawing/2014/main" id="{FFB78988-F94D-4F37-9A8F-3B0486F8F696}"/>
            </a:ext>
          </a:extLst>
        </xdr:cNvPr>
        <xdr:cNvCxnSpPr/>
      </xdr:nvCxnSpPr>
      <xdr:spPr>
        <a:xfrm>
          <a:off x="1174473" y="83459960"/>
          <a:ext cx="5904000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138634</xdr:colOff>
      <xdr:row>436</xdr:row>
      <xdr:rowOff>147430</xdr:rowOff>
    </xdr:from>
    <xdr:to>
      <xdr:col>16</xdr:col>
      <xdr:colOff>188849</xdr:colOff>
      <xdr:row>438</xdr:row>
      <xdr:rowOff>36089</xdr:rowOff>
    </xdr:to>
    <xdr:sp macro="" textlink="">
      <xdr:nvSpPr>
        <xdr:cNvPr id="616" name="กล่องข้อความ 31">
          <a:extLst>
            <a:ext uri="{FF2B5EF4-FFF2-40B4-BE49-F238E27FC236}">
              <a16:creationId xmlns:a16="http://schemas.microsoft.com/office/drawing/2014/main" id="{DC7EAF73-946F-4911-8745-6840CEA532A7}"/>
            </a:ext>
          </a:extLst>
        </xdr:cNvPr>
        <xdr:cNvSpPr txBox="1"/>
      </xdr:nvSpPr>
      <xdr:spPr>
        <a:xfrm>
          <a:off x="5903330" y="83205430"/>
          <a:ext cx="456062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&gt;50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453</xdr:row>
      <xdr:rowOff>0</xdr:rowOff>
    </xdr:from>
    <xdr:to>
      <xdr:col>16</xdr:col>
      <xdr:colOff>189394</xdr:colOff>
      <xdr:row>475</xdr:row>
      <xdr:rowOff>166688</xdr:rowOff>
    </xdr:to>
    <xdr:grpSp>
      <xdr:nvGrpSpPr>
        <xdr:cNvPr id="618" name="กลุ่ม 27">
          <a:extLst>
            <a:ext uri="{FF2B5EF4-FFF2-40B4-BE49-F238E27FC236}">
              <a16:creationId xmlns:a16="http://schemas.microsoft.com/office/drawing/2014/main" id="{D09B00E9-9F52-4495-80E1-A00791F16A65}"/>
            </a:ext>
          </a:extLst>
        </xdr:cNvPr>
        <xdr:cNvGrpSpPr/>
      </xdr:nvGrpSpPr>
      <xdr:grpSpPr>
        <a:xfrm>
          <a:off x="485775" y="86296500"/>
          <a:ext cx="5923444" cy="4357688"/>
          <a:chOff x="604145" y="220896"/>
          <a:chExt cx="6508147" cy="4243164"/>
        </a:xfrm>
      </xdr:grpSpPr>
      <xdr:graphicFrame macro="">
        <xdr:nvGraphicFramePr>
          <xdr:cNvPr id="619" name="แผนภูมิ 28">
            <a:extLst>
              <a:ext uri="{FF2B5EF4-FFF2-40B4-BE49-F238E27FC236}">
                <a16:creationId xmlns:a16="http://schemas.microsoft.com/office/drawing/2014/main" id="{2813796E-654F-4F0E-8450-6CEB071EDE74}"/>
              </a:ext>
            </a:extLst>
          </xdr:cNvPr>
          <xdr:cNvGraphicFramePr/>
        </xdr:nvGraphicFramePr>
        <xdr:xfrm>
          <a:off x="604145" y="220896"/>
          <a:ext cx="6457953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sp macro="" textlink="">
        <xdr:nvSpPr>
          <xdr:cNvPr id="620" name="กล่องข้อความ 29">
            <a:extLst>
              <a:ext uri="{FF2B5EF4-FFF2-40B4-BE49-F238E27FC236}">
                <a16:creationId xmlns:a16="http://schemas.microsoft.com/office/drawing/2014/main" id="{4FEE7753-B87A-4F1B-A3FC-C634C6C70CA9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621" name="ตัวเชื่อมต่อตรง 30">
            <a:extLst>
              <a:ext uri="{FF2B5EF4-FFF2-40B4-BE49-F238E27FC236}">
                <a16:creationId xmlns:a16="http://schemas.microsoft.com/office/drawing/2014/main" id="{D50779C6-A509-4F41-8C5E-FE75DB701D18}"/>
              </a:ext>
            </a:extLst>
          </xdr:cNvPr>
          <xdr:cNvCxnSpPr/>
        </xdr:nvCxnSpPr>
        <xdr:spPr>
          <a:xfrm>
            <a:off x="1363741" y="1783685"/>
            <a:ext cx="5602042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22" name="กล่องข้อความ 31">
            <a:extLst>
              <a:ext uri="{FF2B5EF4-FFF2-40B4-BE49-F238E27FC236}">
                <a16:creationId xmlns:a16="http://schemas.microsoft.com/office/drawing/2014/main" id="{3302D7C2-7AF0-4114-84B9-6B5FC7901B7E}"/>
              </a:ext>
            </a:extLst>
          </xdr:cNvPr>
          <xdr:cNvSpPr txBox="1"/>
        </xdr:nvSpPr>
        <xdr:spPr>
          <a:xfrm>
            <a:off x="6551305" y="17455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&gt;82.5</a:t>
            </a:r>
            <a:endParaRPr lang="th-TH" sz="1100"/>
          </a:p>
        </xdr:txBody>
      </xdr:sp>
    </xdr:grpSp>
    <xdr:clientData/>
  </xdr:twoCellAnchor>
  <xdr:twoCellAnchor>
    <xdr:from>
      <xdr:col>3</xdr:col>
      <xdr:colOff>323022</xdr:colOff>
      <xdr:row>460</xdr:row>
      <xdr:rowOff>138574</xdr:rowOff>
    </xdr:from>
    <xdr:to>
      <xdr:col>16</xdr:col>
      <xdr:colOff>88198</xdr:colOff>
      <xdr:row>460</xdr:row>
      <xdr:rowOff>138574</xdr:rowOff>
    </xdr:to>
    <xdr:cxnSp macro="">
      <xdr:nvCxnSpPr>
        <xdr:cNvPr id="623" name="ตัวเชื่อมต่อตรง 30">
          <a:extLst>
            <a:ext uri="{FF2B5EF4-FFF2-40B4-BE49-F238E27FC236}">
              <a16:creationId xmlns:a16="http://schemas.microsoft.com/office/drawing/2014/main" id="{C3717ECF-1A5E-4C2E-A839-DCC47CEED978}"/>
            </a:ext>
          </a:extLst>
        </xdr:cNvPr>
        <xdr:cNvCxnSpPr/>
      </xdr:nvCxnSpPr>
      <xdr:spPr>
        <a:xfrm>
          <a:off x="1283805" y="87768574"/>
          <a:ext cx="5794915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189975</xdr:colOff>
      <xdr:row>459</xdr:row>
      <xdr:rowOff>57979</xdr:rowOff>
    </xdr:from>
    <xdr:to>
      <xdr:col>17</xdr:col>
      <xdr:colOff>33124</xdr:colOff>
      <xdr:row>460</xdr:row>
      <xdr:rowOff>137138</xdr:rowOff>
    </xdr:to>
    <xdr:sp macro="" textlink="">
      <xdr:nvSpPr>
        <xdr:cNvPr id="624" name="กล่องข้อความ 31">
          <a:extLst>
            <a:ext uri="{FF2B5EF4-FFF2-40B4-BE49-F238E27FC236}">
              <a16:creationId xmlns:a16="http://schemas.microsoft.com/office/drawing/2014/main" id="{573D7E9B-5C1E-4D0D-98A2-FB747B52C7F8}"/>
            </a:ext>
          </a:extLst>
        </xdr:cNvPr>
        <xdr:cNvSpPr txBox="1"/>
      </xdr:nvSpPr>
      <xdr:spPr>
        <a:xfrm>
          <a:off x="5954671" y="87497479"/>
          <a:ext cx="456062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&gt;80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479</xdr:row>
      <xdr:rowOff>0</xdr:rowOff>
    </xdr:from>
    <xdr:to>
      <xdr:col>18</xdr:col>
      <xdr:colOff>3449</xdr:colOff>
      <xdr:row>501</xdr:row>
      <xdr:rowOff>166688</xdr:rowOff>
    </xdr:to>
    <xdr:grpSp>
      <xdr:nvGrpSpPr>
        <xdr:cNvPr id="521" name="กลุ่ม 27">
          <a:extLst>
            <a:ext uri="{FF2B5EF4-FFF2-40B4-BE49-F238E27FC236}">
              <a16:creationId xmlns:a16="http://schemas.microsoft.com/office/drawing/2014/main" id="{E74B652C-645F-47B2-9FF1-30699A021FA5}"/>
            </a:ext>
          </a:extLst>
        </xdr:cNvPr>
        <xdr:cNvGrpSpPr/>
      </xdr:nvGrpSpPr>
      <xdr:grpSpPr>
        <a:xfrm>
          <a:off x="485775" y="91249500"/>
          <a:ext cx="6013724" cy="4357688"/>
          <a:chOff x="604145" y="220896"/>
          <a:chExt cx="6605395" cy="4243164"/>
        </a:xfrm>
      </xdr:grpSpPr>
      <xdr:graphicFrame macro="">
        <xdr:nvGraphicFramePr>
          <xdr:cNvPr id="548" name="แผนภูมิ 28">
            <a:extLst>
              <a:ext uri="{FF2B5EF4-FFF2-40B4-BE49-F238E27FC236}">
                <a16:creationId xmlns:a16="http://schemas.microsoft.com/office/drawing/2014/main" id="{E072CA38-E9E1-4D73-8252-3A5AD72C3B88}"/>
              </a:ext>
            </a:extLst>
          </xdr:cNvPr>
          <xdr:cNvGraphicFramePr/>
        </xdr:nvGraphicFramePr>
        <xdr:xfrm>
          <a:off x="604145" y="220896"/>
          <a:ext cx="6457953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sp macro="" textlink="">
        <xdr:nvSpPr>
          <xdr:cNvPr id="617" name="กล่องข้อความ 29">
            <a:extLst>
              <a:ext uri="{FF2B5EF4-FFF2-40B4-BE49-F238E27FC236}">
                <a16:creationId xmlns:a16="http://schemas.microsoft.com/office/drawing/2014/main" id="{26F77DEB-2689-439D-99B6-2C906A3DD510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625" name="ตัวเชื่อมต่อตรง 30">
            <a:extLst>
              <a:ext uri="{FF2B5EF4-FFF2-40B4-BE49-F238E27FC236}">
                <a16:creationId xmlns:a16="http://schemas.microsoft.com/office/drawing/2014/main" id="{BA1B6BDC-CA6D-4E0F-A7DB-7190E6EBFBB5}"/>
              </a:ext>
            </a:extLst>
          </xdr:cNvPr>
          <xdr:cNvCxnSpPr/>
        </xdr:nvCxnSpPr>
        <xdr:spPr>
          <a:xfrm>
            <a:off x="1353312" y="1449795"/>
            <a:ext cx="5602042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26" name="กล่องข้อความ 31">
            <a:extLst>
              <a:ext uri="{FF2B5EF4-FFF2-40B4-BE49-F238E27FC236}">
                <a16:creationId xmlns:a16="http://schemas.microsoft.com/office/drawing/2014/main" id="{0AFA9F81-4DEC-4A95-AC05-5D3AAC23DAD1}"/>
              </a:ext>
            </a:extLst>
          </xdr:cNvPr>
          <xdr:cNvSpPr txBox="1"/>
        </xdr:nvSpPr>
        <xdr:spPr>
          <a:xfrm>
            <a:off x="6648553" y="1232201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&gt;95</a:t>
            </a:r>
            <a:endParaRPr lang="th-TH" sz="1000"/>
          </a:p>
        </xdr:txBody>
      </xdr:sp>
    </xdr:grpSp>
    <xdr:clientData/>
  </xdr:twoCellAnchor>
  <xdr:twoCellAnchor>
    <xdr:from>
      <xdr:col>3</xdr:col>
      <xdr:colOff>266700</xdr:colOff>
      <xdr:row>494</xdr:row>
      <xdr:rowOff>166317</xdr:rowOff>
    </xdr:from>
    <xdr:to>
      <xdr:col>16</xdr:col>
      <xdr:colOff>58627</xdr:colOff>
      <xdr:row>494</xdr:row>
      <xdr:rowOff>166317</xdr:rowOff>
    </xdr:to>
    <xdr:cxnSp macro="">
      <xdr:nvCxnSpPr>
        <xdr:cNvPr id="627" name="ตัวเชื่อมต่อตรง 30">
          <a:extLst>
            <a:ext uri="{FF2B5EF4-FFF2-40B4-BE49-F238E27FC236}">
              <a16:creationId xmlns:a16="http://schemas.microsoft.com/office/drawing/2014/main" id="{1C44DE09-B0DF-47F2-9FE4-1C01331A1C6C}"/>
            </a:ext>
          </a:extLst>
        </xdr:cNvPr>
        <xdr:cNvCxnSpPr/>
      </xdr:nvCxnSpPr>
      <xdr:spPr>
        <a:xfrm>
          <a:off x="1162050" y="94273317"/>
          <a:ext cx="5116402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187997</xdr:colOff>
      <xdr:row>493</xdr:row>
      <xdr:rowOff>133350</xdr:rowOff>
    </xdr:from>
    <xdr:to>
      <xdr:col>17</xdr:col>
      <xdr:colOff>62177</xdr:colOff>
      <xdr:row>495</xdr:row>
      <xdr:rowOff>22009</xdr:rowOff>
    </xdr:to>
    <xdr:sp macro="" textlink="">
      <xdr:nvSpPr>
        <xdr:cNvPr id="628" name="กล่องข้อความ 31">
          <a:extLst>
            <a:ext uri="{FF2B5EF4-FFF2-40B4-BE49-F238E27FC236}">
              <a16:creationId xmlns:a16="http://schemas.microsoft.com/office/drawing/2014/main" id="{3FEB1920-1329-496D-8B2E-71D34C8592BD}"/>
            </a:ext>
          </a:extLst>
        </xdr:cNvPr>
        <xdr:cNvSpPr txBox="1"/>
      </xdr:nvSpPr>
      <xdr:spPr>
        <a:xfrm>
          <a:off x="5998247" y="94049850"/>
          <a:ext cx="512355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&gt;2</a:t>
          </a:r>
          <a:r>
            <a:rPr lang="th-TH" sz="1000"/>
            <a:t>0</a:t>
          </a:r>
        </a:p>
      </xdr:txBody>
    </xdr:sp>
    <xdr:clientData/>
  </xdr:twoCellAnchor>
  <xdr:twoCellAnchor>
    <xdr:from>
      <xdr:col>2</xdr:col>
      <xdr:colOff>0</xdr:colOff>
      <xdr:row>506</xdr:row>
      <xdr:rowOff>0</xdr:rowOff>
    </xdr:from>
    <xdr:to>
      <xdr:col>18</xdr:col>
      <xdr:colOff>9937</xdr:colOff>
      <xdr:row>528</xdr:row>
      <xdr:rowOff>166688</xdr:rowOff>
    </xdr:to>
    <xdr:grpSp>
      <xdr:nvGrpSpPr>
        <xdr:cNvPr id="629" name="กลุ่ม 27">
          <a:extLst>
            <a:ext uri="{FF2B5EF4-FFF2-40B4-BE49-F238E27FC236}">
              <a16:creationId xmlns:a16="http://schemas.microsoft.com/office/drawing/2014/main" id="{79C408FA-8A0F-4360-BF85-46B4D10064EF}"/>
            </a:ext>
          </a:extLst>
        </xdr:cNvPr>
        <xdr:cNvGrpSpPr/>
      </xdr:nvGrpSpPr>
      <xdr:grpSpPr>
        <a:xfrm>
          <a:off x="485775" y="96393000"/>
          <a:ext cx="6020212" cy="4357688"/>
          <a:chOff x="604145" y="220896"/>
          <a:chExt cx="6656530" cy="4243164"/>
        </a:xfrm>
      </xdr:grpSpPr>
      <xdr:graphicFrame macro="">
        <xdr:nvGraphicFramePr>
          <xdr:cNvPr id="630" name="แผนภูมิ 28">
            <a:extLst>
              <a:ext uri="{FF2B5EF4-FFF2-40B4-BE49-F238E27FC236}">
                <a16:creationId xmlns:a16="http://schemas.microsoft.com/office/drawing/2014/main" id="{0E832335-57F4-4257-BBBA-0A91B933EADD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sp macro="" textlink="">
        <xdr:nvSpPr>
          <xdr:cNvPr id="631" name="กล่องข้อความ 29">
            <a:extLst>
              <a:ext uri="{FF2B5EF4-FFF2-40B4-BE49-F238E27FC236}">
                <a16:creationId xmlns:a16="http://schemas.microsoft.com/office/drawing/2014/main" id="{28A2D319-BB58-4051-8648-7228D4B88ADC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632" name="ตัวเชื่อมต่อตรง 30">
            <a:extLst>
              <a:ext uri="{FF2B5EF4-FFF2-40B4-BE49-F238E27FC236}">
                <a16:creationId xmlns:a16="http://schemas.microsoft.com/office/drawing/2014/main" id="{13396CE4-C225-4661-AAA6-398856CDD643}"/>
              </a:ext>
            </a:extLst>
          </xdr:cNvPr>
          <xdr:cNvCxnSpPr/>
        </xdr:nvCxnSpPr>
        <xdr:spPr>
          <a:xfrm>
            <a:off x="1367528" y="2464443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33" name="กล่องข้อความ 31">
            <a:extLst>
              <a:ext uri="{FF2B5EF4-FFF2-40B4-BE49-F238E27FC236}">
                <a16:creationId xmlns:a16="http://schemas.microsoft.com/office/drawing/2014/main" id="{6D654BF2-F24D-4529-AF72-C3623B501647}"/>
              </a:ext>
            </a:extLst>
          </xdr:cNvPr>
          <xdr:cNvSpPr txBox="1"/>
        </xdr:nvSpPr>
        <xdr:spPr>
          <a:xfrm>
            <a:off x="6699688" y="2214588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&gt;10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532</xdr:row>
      <xdr:rowOff>0</xdr:rowOff>
    </xdr:from>
    <xdr:to>
      <xdr:col>16</xdr:col>
      <xdr:colOff>200438</xdr:colOff>
      <xdr:row>554</xdr:row>
      <xdr:rowOff>166688</xdr:rowOff>
    </xdr:to>
    <xdr:grpSp>
      <xdr:nvGrpSpPr>
        <xdr:cNvPr id="634" name="กลุ่ม 27">
          <a:extLst>
            <a:ext uri="{FF2B5EF4-FFF2-40B4-BE49-F238E27FC236}">
              <a16:creationId xmlns:a16="http://schemas.microsoft.com/office/drawing/2014/main" id="{CDB59C3E-FAB6-422B-8CEE-6CD63F579CB5}"/>
            </a:ext>
          </a:extLst>
        </xdr:cNvPr>
        <xdr:cNvGrpSpPr/>
      </xdr:nvGrpSpPr>
      <xdr:grpSpPr>
        <a:xfrm>
          <a:off x="485775" y="101346000"/>
          <a:ext cx="5934488" cy="4357688"/>
          <a:chOff x="604145" y="220896"/>
          <a:chExt cx="6561745" cy="4243164"/>
        </a:xfrm>
      </xdr:grpSpPr>
      <xdr:graphicFrame macro="">
        <xdr:nvGraphicFramePr>
          <xdr:cNvPr id="635" name="แผนภูมิ 28">
            <a:extLst>
              <a:ext uri="{FF2B5EF4-FFF2-40B4-BE49-F238E27FC236}">
                <a16:creationId xmlns:a16="http://schemas.microsoft.com/office/drawing/2014/main" id="{FCE373AB-348E-46DE-919C-4DC08C5373C0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sp macro="" textlink="">
        <xdr:nvSpPr>
          <xdr:cNvPr id="636" name="กล่องข้อความ 29">
            <a:extLst>
              <a:ext uri="{FF2B5EF4-FFF2-40B4-BE49-F238E27FC236}">
                <a16:creationId xmlns:a16="http://schemas.microsoft.com/office/drawing/2014/main" id="{3446489C-B29C-4454-AF4F-BED380026D59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637" name="ตัวเชื่อมต่อตรง 30">
            <a:extLst>
              <a:ext uri="{FF2B5EF4-FFF2-40B4-BE49-F238E27FC236}">
                <a16:creationId xmlns:a16="http://schemas.microsoft.com/office/drawing/2014/main" id="{60CC313A-13F6-44FD-9976-A131024E7141}"/>
              </a:ext>
            </a:extLst>
          </xdr:cNvPr>
          <xdr:cNvCxnSpPr/>
        </xdr:nvCxnSpPr>
        <xdr:spPr>
          <a:xfrm>
            <a:off x="1367529" y="3456832"/>
            <a:ext cx="5623003" cy="0"/>
          </a:xfrm>
          <a:prstGeom prst="line">
            <a:avLst/>
          </a:prstGeom>
          <a:ln w="19050">
            <a:solidFill>
              <a:srgbClr val="FF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38" name="กล่องข้อความ 31">
            <a:extLst>
              <a:ext uri="{FF2B5EF4-FFF2-40B4-BE49-F238E27FC236}">
                <a16:creationId xmlns:a16="http://schemas.microsoft.com/office/drawing/2014/main" id="{71738447-F86E-49F6-BED1-517175C7CAE6}"/>
              </a:ext>
            </a:extLst>
          </xdr:cNvPr>
          <xdr:cNvSpPr txBox="1"/>
        </xdr:nvSpPr>
        <xdr:spPr>
          <a:xfrm>
            <a:off x="6604903" y="3197702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&lt;3.8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559</xdr:row>
      <xdr:rowOff>0</xdr:rowOff>
    </xdr:from>
    <xdr:to>
      <xdr:col>17</xdr:col>
      <xdr:colOff>9938</xdr:colOff>
      <xdr:row>581</xdr:row>
      <xdr:rowOff>166688</xdr:rowOff>
    </xdr:to>
    <xdr:grpSp>
      <xdr:nvGrpSpPr>
        <xdr:cNvPr id="639" name="กลุ่ม 27">
          <a:extLst>
            <a:ext uri="{FF2B5EF4-FFF2-40B4-BE49-F238E27FC236}">
              <a16:creationId xmlns:a16="http://schemas.microsoft.com/office/drawing/2014/main" id="{88878298-8D15-48BA-A182-74B555F388AE}"/>
            </a:ext>
          </a:extLst>
        </xdr:cNvPr>
        <xdr:cNvGrpSpPr/>
      </xdr:nvGrpSpPr>
      <xdr:grpSpPr>
        <a:xfrm>
          <a:off x="485775" y="106489500"/>
          <a:ext cx="5953538" cy="4357688"/>
          <a:chOff x="604145" y="220896"/>
          <a:chExt cx="6581012" cy="4243164"/>
        </a:xfrm>
      </xdr:grpSpPr>
      <xdr:graphicFrame macro="">
        <xdr:nvGraphicFramePr>
          <xdr:cNvPr id="640" name="แผนภูมิ 28">
            <a:extLst>
              <a:ext uri="{FF2B5EF4-FFF2-40B4-BE49-F238E27FC236}">
                <a16:creationId xmlns:a16="http://schemas.microsoft.com/office/drawing/2014/main" id="{ADF96C40-C38D-4647-A939-A819CBB1BA7B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sp macro="" textlink="">
        <xdr:nvSpPr>
          <xdr:cNvPr id="641" name="กล่องข้อความ 29">
            <a:extLst>
              <a:ext uri="{FF2B5EF4-FFF2-40B4-BE49-F238E27FC236}">
                <a16:creationId xmlns:a16="http://schemas.microsoft.com/office/drawing/2014/main" id="{19F018C9-9B9B-49E2-AD6D-9256B230DDDF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642" name="ตัวเชื่อมต่อตรง 30">
            <a:extLst>
              <a:ext uri="{FF2B5EF4-FFF2-40B4-BE49-F238E27FC236}">
                <a16:creationId xmlns:a16="http://schemas.microsoft.com/office/drawing/2014/main" id="{0B45B74E-23E1-4111-9947-208A48E8901C}"/>
              </a:ext>
            </a:extLst>
          </xdr:cNvPr>
          <xdr:cNvCxnSpPr/>
        </xdr:nvCxnSpPr>
        <xdr:spPr>
          <a:xfrm>
            <a:off x="1386796" y="2697995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43" name="กล่องข้อความ 31">
            <a:extLst>
              <a:ext uri="{FF2B5EF4-FFF2-40B4-BE49-F238E27FC236}">
                <a16:creationId xmlns:a16="http://schemas.microsoft.com/office/drawing/2014/main" id="{CED2F2A0-8026-4F17-B74F-ED7E0810FFE9}"/>
              </a:ext>
            </a:extLst>
          </xdr:cNvPr>
          <xdr:cNvSpPr txBox="1"/>
        </xdr:nvSpPr>
        <xdr:spPr>
          <a:xfrm>
            <a:off x="6624170" y="2438865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&gt;40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585</xdr:row>
      <xdr:rowOff>0</xdr:rowOff>
    </xdr:from>
    <xdr:to>
      <xdr:col>16</xdr:col>
      <xdr:colOff>165803</xdr:colOff>
      <xdr:row>607</xdr:row>
      <xdr:rowOff>166688</xdr:rowOff>
    </xdr:to>
    <xdr:grpSp>
      <xdr:nvGrpSpPr>
        <xdr:cNvPr id="644" name="กลุ่ม 27">
          <a:extLst>
            <a:ext uri="{FF2B5EF4-FFF2-40B4-BE49-F238E27FC236}">
              <a16:creationId xmlns:a16="http://schemas.microsoft.com/office/drawing/2014/main" id="{F43210F5-EFDF-4161-A5E6-E5FF0CA814D1}"/>
            </a:ext>
          </a:extLst>
        </xdr:cNvPr>
        <xdr:cNvGrpSpPr/>
      </xdr:nvGrpSpPr>
      <xdr:grpSpPr>
        <a:xfrm>
          <a:off x="485775" y="111442500"/>
          <a:ext cx="5899853" cy="4357688"/>
          <a:chOff x="604145" y="220896"/>
          <a:chExt cx="6523213" cy="4243164"/>
        </a:xfrm>
      </xdr:grpSpPr>
      <xdr:graphicFrame macro="">
        <xdr:nvGraphicFramePr>
          <xdr:cNvPr id="645" name="แผนภูมิ 28">
            <a:extLst>
              <a:ext uri="{FF2B5EF4-FFF2-40B4-BE49-F238E27FC236}">
                <a16:creationId xmlns:a16="http://schemas.microsoft.com/office/drawing/2014/main" id="{2BCE8D1B-C62B-4D13-B169-86D501B7AF94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sp macro="" textlink="">
        <xdr:nvSpPr>
          <xdr:cNvPr id="646" name="กล่องข้อความ 29">
            <a:extLst>
              <a:ext uri="{FF2B5EF4-FFF2-40B4-BE49-F238E27FC236}">
                <a16:creationId xmlns:a16="http://schemas.microsoft.com/office/drawing/2014/main" id="{9558A737-765E-452B-9002-3EEB821A1323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647" name="ตัวเชื่อมต่อตรง 30">
            <a:extLst>
              <a:ext uri="{FF2B5EF4-FFF2-40B4-BE49-F238E27FC236}">
                <a16:creationId xmlns:a16="http://schemas.microsoft.com/office/drawing/2014/main" id="{99BF1644-E367-4B00-B0F1-0DFAF229CBF5}"/>
              </a:ext>
            </a:extLst>
          </xdr:cNvPr>
          <xdr:cNvCxnSpPr/>
        </xdr:nvCxnSpPr>
        <xdr:spPr>
          <a:xfrm>
            <a:off x="1396429" y="2908782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48" name="กล่องข้อความ 31">
            <a:extLst>
              <a:ext uri="{FF2B5EF4-FFF2-40B4-BE49-F238E27FC236}">
                <a16:creationId xmlns:a16="http://schemas.microsoft.com/office/drawing/2014/main" id="{30ABF560-4E70-42CE-92EC-25704E06D736}"/>
              </a:ext>
            </a:extLst>
          </xdr:cNvPr>
          <xdr:cNvSpPr txBox="1"/>
        </xdr:nvSpPr>
        <xdr:spPr>
          <a:xfrm>
            <a:off x="6566371" y="2658085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&gt;18.5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612</xdr:row>
      <xdr:rowOff>0</xdr:rowOff>
    </xdr:from>
    <xdr:to>
      <xdr:col>16</xdr:col>
      <xdr:colOff>148485</xdr:colOff>
      <xdr:row>634</xdr:row>
      <xdr:rowOff>166688</xdr:rowOff>
    </xdr:to>
    <xdr:grpSp>
      <xdr:nvGrpSpPr>
        <xdr:cNvPr id="649" name="กลุ่ม 27">
          <a:extLst>
            <a:ext uri="{FF2B5EF4-FFF2-40B4-BE49-F238E27FC236}">
              <a16:creationId xmlns:a16="http://schemas.microsoft.com/office/drawing/2014/main" id="{C0C74AAD-7F26-457D-9D0F-B53858CEF6D4}"/>
            </a:ext>
          </a:extLst>
        </xdr:cNvPr>
        <xdr:cNvGrpSpPr/>
      </xdr:nvGrpSpPr>
      <xdr:grpSpPr>
        <a:xfrm>
          <a:off x="485775" y="116586000"/>
          <a:ext cx="5882535" cy="4357688"/>
          <a:chOff x="604145" y="220896"/>
          <a:chExt cx="6503946" cy="4243164"/>
        </a:xfrm>
      </xdr:grpSpPr>
      <xdr:graphicFrame macro="">
        <xdr:nvGraphicFramePr>
          <xdr:cNvPr id="650" name="แผนภูมิ 28">
            <a:extLst>
              <a:ext uri="{FF2B5EF4-FFF2-40B4-BE49-F238E27FC236}">
                <a16:creationId xmlns:a16="http://schemas.microsoft.com/office/drawing/2014/main" id="{39B4D132-4694-4F29-87EA-DEBBB33F2949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  <xdr:sp macro="" textlink="">
        <xdr:nvSpPr>
          <xdr:cNvPr id="651" name="กล่องข้อความ 29">
            <a:extLst>
              <a:ext uri="{FF2B5EF4-FFF2-40B4-BE49-F238E27FC236}">
                <a16:creationId xmlns:a16="http://schemas.microsoft.com/office/drawing/2014/main" id="{5A5B3004-494A-4649-9C1E-2291F14E4B1B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652" name="ตัวเชื่อมต่อตรง 30">
            <a:extLst>
              <a:ext uri="{FF2B5EF4-FFF2-40B4-BE49-F238E27FC236}">
                <a16:creationId xmlns:a16="http://schemas.microsoft.com/office/drawing/2014/main" id="{F49442FC-B819-4ADF-AD6F-F9C6D9BB78C7}"/>
              </a:ext>
            </a:extLst>
          </xdr:cNvPr>
          <xdr:cNvCxnSpPr/>
        </xdr:nvCxnSpPr>
        <xdr:spPr>
          <a:xfrm>
            <a:off x="1377161" y="2200534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3" name="กล่องข้อความ 31">
            <a:extLst>
              <a:ext uri="{FF2B5EF4-FFF2-40B4-BE49-F238E27FC236}">
                <a16:creationId xmlns:a16="http://schemas.microsoft.com/office/drawing/2014/main" id="{49FBCC19-C037-44A2-BC78-96F63A82E7FC}"/>
              </a:ext>
            </a:extLst>
          </xdr:cNvPr>
          <xdr:cNvSpPr txBox="1"/>
        </xdr:nvSpPr>
        <xdr:spPr>
          <a:xfrm>
            <a:off x="6547104" y="1949836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&gt;63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638</xdr:row>
      <xdr:rowOff>0</xdr:rowOff>
    </xdr:from>
    <xdr:to>
      <xdr:col>16</xdr:col>
      <xdr:colOff>122509</xdr:colOff>
      <xdr:row>660</xdr:row>
      <xdr:rowOff>166688</xdr:rowOff>
    </xdr:to>
    <xdr:grpSp>
      <xdr:nvGrpSpPr>
        <xdr:cNvPr id="654" name="กลุ่ม 27">
          <a:extLst>
            <a:ext uri="{FF2B5EF4-FFF2-40B4-BE49-F238E27FC236}">
              <a16:creationId xmlns:a16="http://schemas.microsoft.com/office/drawing/2014/main" id="{77948DBC-D90C-4DDF-AE8A-AB216C46F8B3}"/>
            </a:ext>
          </a:extLst>
        </xdr:cNvPr>
        <xdr:cNvGrpSpPr/>
      </xdr:nvGrpSpPr>
      <xdr:grpSpPr>
        <a:xfrm>
          <a:off x="485775" y="121539000"/>
          <a:ext cx="5856559" cy="4357688"/>
          <a:chOff x="604145" y="220896"/>
          <a:chExt cx="6475047" cy="4243164"/>
        </a:xfrm>
      </xdr:grpSpPr>
      <xdr:graphicFrame macro="">
        <xdr:nvGraphicFramePr>
          <xdr:cNvPr id="655" name="แผนภูมิ 28">
            <a:extLst>
              <a:ext uri="{FF2B5EF4-FFF2-40B4-BE49-F238E27FC236}">
                <a16:creationId xmlns:a16="http://schemas.microsoft.com/office/drawing/2014/main" id="{032F782B-9D4A-4621-A5D5-644E391B010D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  <xdr:sp macro="" textlink="">
        <xdr:nvSpPr>
          <xdr:cNvPr id="656" name="กล่องข้อความ 29">
            <a:extLst>
              <a:ext uri="{FF2B5EF4-FFF2-40B4-BE49-F238E27FC236}">
                <a16:creationId xmlns:a16="http://schemas.microsoft.com/office/drawing/2014/main" id="{BC40AB19-0EB3-4F9A-8B6F-26303CEDA722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657" name="ตัวเชื่อมต่อตรง 30">
            <a:extLst>
              <a:ext uri="{FF2B5EF4-FFF2-40B4-BE49-F238E27FC236}">
                <a16:creationId xmlns:a16="http://schemas.microsoft.com/office/drawing/2014/main" id="{40AA14FD-D04F-4BE3-BAAD-8FC265AA2A14}"/>
              </a:ext>
            </a:extLst>
          </xdr:cNvPr>
          <xdr:cNvCxnSpPr/>
        </xdr:nvCxnSpPr>
        <xdr:spPr>
          <a:xfrm>
            <a:off x="1348261" y="1778959"/>
            <a:ext cx="56230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8" name="กล่องข้อความ 31">
            <a:extLst>
              <a:ext uri="{FF2B5EF4-FFF2-40B4-BE49-F238E27FC236}">
                <a16:creationId xmlns:a16="http://schemas.microsoft.com/office/drawing/2014/main" id="{17DDB543-B155-4C67-A643-207210199554}"/>
              </a:ext>
            </a:extLst>
          </xdr:cNvPr>
          <xdr:cNvSpPr txBox="1"/>
        </xdr:nvSpPr>
        <xdr:spPr>
          <a:xfrm>
            <a:off x="6518205" y="152826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&gt;80</a:t>
            </a:r>
            <a:endParaRPr lang="th-TH" sz="1100"/>
          </a:p>
        </xdr:txBody>
      </xdr:sp>
    </xdr:grpSp>
    <xdr:clientData/>
  </xdr:twoCellAnchor>
  <xdr:twoCellAnchor>
    <xdr:from>
      <xdr:col>3</xdr:col>
      <xdr:colOff>268432</xdr:colOff>
      <xdr:row>655</xdr:row>
      <xdr:rowOff>136237</xdr:rowOff>
    </xdr:from>
    <xdr:to>
      <xdr:col>16</xdr:col>
      <xdr:colOff>32046</xdr:colOff>
      <xdr:row>655</xdr:row>
      <xdr:rowOff>136237</xdr:rowOff>
    </xdr:to>
    <xdr:cxnSp macro="">
      <xdr:nvCxnSpPr>
        <xdr:cNvPr id="659" name="ตัวเชื่อมต่อตรง 30">
          <a:extLst>
            <a:ext uri="{FF2B5EF4-FFF2-40B4-BE49-F238E27FC236}">
              <a16:creationId xmlns:a16="http://schemas.microsoft.com/office/drawing/2014/main" id="{5368B418-7BD2-4A1B-ADAF-CFFD64F87E55}"/>
            </a:ext>
          </a:extLst>
        </xdr:cNvPr>
        <xdr:cNvCxnSpPr/>
      </xdr:nvCxnSpPr>
      <xdr:spPr>
        <a:xfrm>
          <a:off x="1160318" y="125104237"/>
          <a:ext cx="5054319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31784</xdr:colOff>
      <xdr:row>654</xdr:row>
      <xdr:rowOff>69272</xdr:rowOff>
    </xdr:from>
    <xdr:to>
      <xdr:col>16</xdr:col>
      <xdr:colOff>129058</xdr:colOff>
      <xdr:row>655</xdr:row>
      <xdr:rowOff>148431</xdr:rowOff>
    </xdr:to>
    <xdr:sp macro="" textlink="">
      <xdr:nvSpPr>
        <xdr:cNvPr id="660" name="กล่องข้อความ 31">
          <a:extLst>
            <a:ext uri="{FF2B5EF4-FFF2-40B4-BE49-F238E27FC236}">
              <a16:creationId xmlns:a16="http://schemas.microsoft.com/office/drawing/2014/main" id="{5FC3861D-93C8-4D07-AC25-04D3FE467B71}"/>
            </a:ext>
          </a:extLst>
        </xdr:cNvPr>
        <xdr:cNvSpPr txBox="1"/>
      </xdr:nvSpPr>
      <xdr:spPr>
        <a:xfrm>
          <a:off x="5807398" y="124846772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&lt;6.3</a:t>
          </a:r>
          <a:endParaRPr lang="th-TH" sz="1100"/>
        </a:p>
      </xdr:txBody>
    </xdr:sp>
    <xdr:clientData/>
  </xdr:twoCellAnchor>
  <xdr:twoCellAnchor>
    <xdr:from>
      <xdr:col>2</xdr:col>
      <xdr:colOff>0</xdr:colOff>
      <xdr:row>665</xdr:row>
      <xdr:rowOff>0</xdr:rowOff>
    </xdr:from>
    <xdr:to>
      <xdr:col>16</xdr:col>
      <xdr:colOff>107142</xdr:colOff>
      <xdr:row>687</xdr:row>
      <xdr:rowOff>166688</xdr:rowOff>
    </xdr:to>
    <xdr:grpSp>
      <xdr:nvGrpSpPr>
        <xdr:cNvPr id="661" name="กลุ่ม 27">
          <a:extLst>
            <a:ext uri="{FF2B5EF4-FFF2-40B4-BE49-F238E27FC236}">
              <a16:creationId xmlns:a16="http://schemas.microsoft.com/office/drawing/2014/main" id="{647C6811-455A-4DBF-9B3E-E78294022E3E}"/>
            </a:ext>
          </a:extLst>
        </xdr:cNvPr>
        <xdr:cNvGrpSpPr/>
      </xdr:nvGrpSpPr>
      <xdr:grpSpPr>
        <a:xfrm>
          <a:off x="485775" y="126682500"/>
          <a:ext cx="5841192" cy="4357688"/>
          <a:chOff x="604145" y="220896"/>
          <a:chExt cx="6457951" cy="4243164"/>
        </a:xfrm>
      </xdr:grpSpPr>
      <xdr:graphicFrame macro="">
        <xdr:nvGraphicFramePr>
          <xdr:cNvPr id="662" name="แผนภูมิ 28">
            <a:extLst>
              <a:ext uri="{FF2B5EF4-FFF2-40B4-BE49-F238E27FC236}">
                <a16:creationId xmlns:a16="http://schemas.microsoft.com/office/drawing/2014/main" id="{F1EFFF38-3280-4BF6-8D81-B8B1FDD7D895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  <xdr:sp macro="" textlink="">
        <xdr:nvSpPr>
          <xdr:cNvPr id="663" name="กล่องข้อความ 29">
            <a:extLst>
              <a:ext uri="{FF2B5EF4-FFF2-40B4-BE49-F238E27FC236}">
                <a16:creationId xmlns:a16="http://schemas.microsoft.com/office/drawing/2014/main" id="{2785F2A9-13BF-43B7-B5F7-F8B1643BC71D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</xdr:grpSp>
    <xdr:clientData/>
  </xdr:twoCellAnchor>
  <xdr:twoCellAnchor>
    <xdr:from>
      <xdr:col>3</xdr:col>
      <xdr:colOff>303069</xdr:colOff>
      <xdr:row>679</xdr:row>
      <xdr:rowOff>127578</xdr:rowOff>
    </xdr:from>
    <xdr:to>
      <xdr:col>16</xdr:col>
      <xdr:colOff>66683</xdr:colOff>
      <xdr:row>679</xdr:row>
      <xdr:rowOff>127578</xdr:rowOff>
    </xdr:to>
    <xdr:cxnSp macro="">
      <xdr:nvCxnSpPr>
        <xdr:cNvPr id="666" name="ตัวเชื่อมต่อตรง 30">
          <a:extLst>
            <a:ext uri="{FF2B5EF4-FFF2-40B4-BE49-F238E27FC236}">
              <a16:creationId xmlns:a16="http://schemas.microsoft.com/office/drawing/2014/main" id="{8EAA14D1-3637-47FE-A1EC-2BC4E52C532E}"/>
            </a:ext>
          </a:extLst>
        </xdr:cNvPr>
        <xdr:cNvCxnSpPr/>
      </xdr:nvCxnSpPr>
      <xdr:spPr>
        <a:xfrm>
          <a:off x="1194955" y="129858078"/>
          <a:ext cx="5054319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66421</xdr:colOff>
      <xdr:row>678</xdr:row>
      <xdr:rowOff>60613</xdr:rowOff>
    </xdr:from>
    <xdr:to>
      <xdr:col>16</xdr:col>
      <xdr:colOff>163695</xdr:colOff>
      <xdr:row>679</xdr:row>
      <xdr:rowOff>139772</xdr:rowOff>
    </xdr:to>
    <xdr:sp macro="" textlink="">
      <xdr:nvSpPr>
        <xdr:cNvPr id="667" name="กล่องข้อความ 31">
          <a:extLst>
            <a:ext uri="{FF2B5EF4-FFF2-40B4-BE49-F238E27FC236}">
              <a16:creationId xmlns:a16="http://schemas.microsoft.com/office/drawing/2014/main" id="{FAF1BD20-72A0-4B6D-8A30-3D5EC16D191B}"/>
            </a:ext>
          </a:extLst>
        </xdr:cNvPr>
        <xdr:cNvSpPr txBox="1"/>
      </xdr:nvSpPr>
      <xdr:spPr>
        <a:xfrm>
          <a:off x="5842035" y="129600613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&lt;30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691</xdr:row>
      <xdr:rowOff>0</xdr:rowOff>
    </xdr:from>
    <xdr:to>
      <xdr:col>16</xdr:col>
      <xdr:colOff>107142</xdr:colOff>
      <xdr:row>713</xdr:row>
      <xdr:rowOff>166688</xdr:rowOff>
    </xdr:to>
    <xdr:grpSp>
      <xdr:nvGrpSpPr>
        <xdr:cNvPr id="668" name="กลุ่ม 27">
          <a:extLst>
            <a:ext uri="{FF2B5EF4-FFF2-40B4-BE49-F238E27FC236}">
              <a16:creationId xmlns:a16="http://schemas.microsoft.com/office/drawing/2014/main" id="{C7F78950-6A94-46CD-AE72-24725CA27128}"/>
            </a:ext>
          </a:extLst>
        </xdr:cNvPr>
        <xdr:cNvGrpSpPr/>
      </xdr:nvGrpSpPr>
      <xdr:grpSpPr>
        <a:xfrm>
          <a:off x="485775" y="131635500"/>
          <a:ext cx="5841192" cy="4357688"/>
          <a:chOff x="604145" y="220896"/>
          <a:chExt cx="6457951" cy="4243164"/>
        </a:xfrm>
      </xdr:grpSpPr>
      <xdr:graphicFrame macro="">
        <xdr:nvGraphicFramePr>
          <xdr:cNvPr id="669" name="แผนภูมิ 28">
            <a:extLst>
              <a:ext uri="{FF2B5EF4-FFF2-40B4-BE49-F238E27FC236}">
                <a16:creationId xmlns:a16="http://schemas.microsoft.com/office/drawing/2014/main" id="{B4450EBC-B37A-45A4-98D5-F87906FECACD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  <xdr:sp macro="" textlink="">
        <xdr:nvSpPr>
          <xdr:cNvPr id="670" name="กล่องข้อความ 29">
            <a:extLst>
              <a:ext uri="{FF2B5EF4-FFF2-40B4-BE49-F238E27FC236}">
                <a16:creationId xmlns:a16="http://schemas.microsoft.com/office/drawing/2014/main" id="{C4E3E3CF-3B61-4B40-A03A-8BF1AB7D4FE8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</xdr:grpSp>
    <xdr:clientData/>
  </xdr:twoCellAnchor>
  <xdr:twoCellAnchor>
    <xdr:from>
      <xdr:col>3</xdr:col>
      <xdr:colOff>251114</xdr:colOff>
      <xdr:row>698</xdr:row>
      <xdr:rowOff>6352</xdr:rowOff>
    </xdr:from>
    <xdr:to>
      <xdr:col>16</xdr:col>
      <xdr:colOff>14728</xdr:colOff>
      <xdr:row>698</xdr:row>
      <xdr:rowOff>6352</xdr:rowOff>
    </xdr:to>
    <xdr:cxnSp macro="">
      <xdr:nvCxnSpPr>
        <xdr:cNvPr id="671" name="ตัวเชื่อมต่อตรง 30">
          <a:extLst>
            <a:ext uri="{FF2B5EF4-FFF2-40B4-BE49-F238E27FC236}">
              <a16:creationId xmlns:a16="http://schemas.microsoft.com/office/drawing/2014/main" id="{461E111B-0F2B-48E2-9E3F-22AFCA2CB7C8}"/>
            </a:ext>
          </a:extLst>
        </xdr:cNvPr>
        <xdr:cNvCxnSpPr/>
      </xdr:nvCxnSpPr>
      <xdr:spPr>
        <a:xfrm>
          <a:off x="1143000" y="133356352"/>
          <a:ext cx="5054319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144352</xdr:colOff>
      <xdr:row>696</xdr:row>
      <xdr:rowOff>147204</xdr:rowOff>
    </xdr:from>
    <xdr:to>
      <xdr:col>17</xdr:col>
      <xdr:colOff>33808</xdr:colOff>
      <xdr:row>698</xdr:row>
      <xdr:rowOff>35863</xdr:rowOff>
    </xdr:to>
    <xdr:sp macro="" textlink="">
      <xdr:nvSpPr>
        <xdr:cNvPr id="672" name="กล่องข้อความ 31">
          <a:extLst>
            <a:ext uri="{FF2B5EF4-FFF2-40B4-BE49-F238E27FC236}">
              <a16:creationId xmlns:a16="http://schemas.microsoft.com/office/drawing/2014/main" id="{BB4FE82E-3BFA-4FEA-92EE-75611E35CD06}"/>
            </a:ext>
          </a:extLst>
        </xdr:cNvPr>
        <xdr:cNvSpPr txBox="1"/>
      </xdr:nvSpPr>
      <xdr:spPr>
        <a:xfrm>
          <a:off x="5919966" y="133116204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&gt;90</a:t>
          </a:r>
          <a:endParaRPr lang="th-TH" sz="1100"/>
        </a:p>
      </xdr:txBody>
    </xdr:sp>
    <xdr:clientData/>
  </xdr:twoCellAnchor>
  <xdr:twoCellAnchor>
    <xdr:from>
      <xdr:col>3</xdr:col>
      <xdr:colOff>242455</xdr:colOff>
      <xdr:row>705</xdr:row>
      <xdr:rowOff>116612</xdr:rowOff>
    </xdr:from>
    <xdr:to>
      <xdr:col>16</xdr:col>
      <xdr:colOff>6069</xdr:colOff>
      <xdr:row>705</xdr:row>
      <xdr:rowOff>116612</xdr:rowOff>
    </xdr:to>
    <xdr:cxnSp macro="">
      <xdr:nvCxnSpPr>
        <xdr:cNvPr id="673" name="ตัวเชื่อมต่อตรง 30">
          <a:extLst>
            <a:ext uri="{FF2B5EF4-FFF2-40B4-BE49-F238E27FC236}">
              <a16:creationId xmlns:a16="http://schemas.microsoft.com/office/drawing/2014/main" id="{F998664A-8806-4065-B539-5C2DA097CC17}"/>
            </a:ext>
          </a:extLst>
        </xdr:cNvPr>
        <xdr:cNvCxnSpPr/>
      </xdr:nvCxnSpPr>
      <xdr:spPr>
        <a:xfrm>
          <a:off x="1134341" y="134800112"/>
          <a:ext cx="5054319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170330</xdr:colOff>
      <xdr:row>704</xdr:row>
      <xdr:rowOff>15011</xdr:rowOff>
    </xdr:from>
    <xdr:to>
      <xdr:col>17</xdr:col>
      <xdr:colOff>59786</xdr:colOff>
      <xdr:row>705</xdr:row>
      <xdr:rowOff>94170</xdr:rowOff>
    </xdr:to>
    <xdr:sp macro="" textlink="">
      <xdr:nvSpPr>
        <xdr:cNvPr id="674" name="กล่องข้อความ 31">
          <a:extLst>
            <a:ext uri="{FF2B5EF4-FFF2-40B4-BE49-F238E27FC236}">
              <a16:creationId xmlns:a16="http://schemas.microsoft.com/office/drawing/2014/main" id="{3514EA78-D85C-4B68-B4FF-72B3A22FAAF4}"/>
            </a:ext>
          </a:extLst>
        </xdr:cNvPr>
        <xdr:cNvSpPr txBox="1"/>
      </xdr:nvSpPr>
      <xdr:spPr>
        <a:xfrm>
          <a:off x="5945944" y="134508011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&gt;30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718</xdr:row>
      <xdr:rowOff>0</xdr:rowOff>
    </xdr:from>
    <xdr:to>
      <xdr:col>16</xdr:col>
      <xdr:colOff>107142</xdr:colOff>
      <xdr:row>740</xdr:row>
      <xdr:rowOff>166688</xdr:rowOff>
    </xdr:to>
    <xdr:grpSp>
      <xdr:nvGrpSpPr>
        <xdr:cNvPr id="483" name="กลุ่ม 27">
          <a:extLst>
            <a:ext uri="{FF2B5EF4-FFF2-40B4-BE49-F238E27FC236}">
              <a16:creationId xmlns:a16="http://schemas.microsoft.com/office/drawing/2014/main" id="{82693436-9F96-452C-A459-7671E319B44B}"/>
            </a:ext>
          </a:extLst>
        </xdr:cNvPr>
        <xdr:cNvGrpSpPr/>
      </xdr:nvGrpSpPr>
      <xdr:grpSpPr>
        <a:xfrm>
          <a:off x="485775" y="136779000"/>
          <a:ext cx="5841192" cy="4357688"/>
          <a:chOff x="604145" y="220896"/>
          <a:chExt cx="6457951" cy="4243164"/>
        </a:xfrm>
      </xdr:grpSpPr>
      <xdr:graphicFrame macro="">
        <xdr:nvGraphicFramePr>
          <xdr:cNvPr id="485" name="แผนภูมิ 28">
            <a:extLst>
              <a:ext uri="{FF2B5EF4-FFF2-40B4-BE49-F238E27FC236}">
                <a16:creationId xmlns:a16="http://schemas.microsoft.com/office/drawing/2014/main" id="{818C2115-C65A-43DA-87C0-068230FE20F7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"/>
          </a:graphicData>
        </a:graphic>
      </xdr:graphicFrame>
      <xdr:sp macro="" textlink="">
        <xdr:nvSpPr>
          <xdr:cNvPr id="487" name="กล่องข้อความ 29">
            <a:extLst>
              <a:ext uri="{FF2B5EF4-FFF2-40B4-BE49-F238E27FC236}">
                <a16:creationId xmlns:a16="http://schemas.microsoft.com/office/drawing/2014/main" id="{70886BF1-B428-41C5-ABE8-3D82BCCF3597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</xdr:grpSp>
    <xdr:clientData/>
  </xdr:twoCellAnchor>
  <xdr:twoCellAnchor>
    <xdr:from>
      <xdr:col>2</xdr:col>
      <xdr:colOff>0</xdr:colOff>
      <xdr:row>744</xdr:row>
      <xdr:rowOff>0</xdr:rowOff>
    </xdr:from>
    <xdr:to>
      <xdr:col>16</xdr:col>
      <xdr:colOff>107142</xdr:colOff>
      <xdr:row>766</xdr:row>
      <xdr:rowOff>166688</xdr:rowOff>
    </xdr:to>
    <xdr:grpSp>
      <xdr:nvGrpSpPr>
        <xdr:cNvPr id="664" name="กลุ่ม 27">
          <a:extLst>
            <a:ext uri="{FF2B5EF4-FFF2-40B4-BE49-F238E27FC236}">
              <a16:creationId xmlns:a16="http://schemas.microsoft.com/office/drawing/2014/main" id="{0E1518EE-BA9E-4E70-ACB1-83574926A4D3}"/>
            </a:ext>
          </a:extLst>
        </xdr:cNvPr>
        <xdr:cNvGrpSpPr/>
      </xdr:nvGrpSpPr>
      <xdr:grpSpPr>
        <a:xfrm>
          <a:off x="485775" y="141732000"/>
          <a:ext cx="5841192" cy="4357688"/>
          <a:chOff x="604145" y="220896"/>
          <a:chExt cx="6457951" cy="4243164"/>
        </a:xfrm>
      </xdr:grpSpPr>
      <xdr:graphicFrame macro="">
        <xdr:nvGraphicFramePr>
          <xdr:cNvPr id="665" name="แผนภูมิ 28">
            <a:extLst>
              <a:ext uri="{FF2B5EF4-FFF2-40B4-BE49-F238E27FC236}">
                <a16:creationId xmlns:a16="http://schemas.microsoft.com/office/drawing/2014/main" id="{CC0A55DA-DDC6-4EE7-84EA-09B87F5AC051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"/>
          </a:graphicData>
        </a:graphic>
      </xdr:graphicFrame>
      <xdr:sp macro="" textlink="">
        <xdr:nvSpPr>
          <xdr:cNvPr id="675" name="กล่องข้อความ 29">
            <a:extLst>
              <a:ext uri="{FF2B5EF4-FFF2-40B4-BE49-F238E27FC236}">
                <a16:creationId xmlns:a16="http://schemas.microsoft.com/office/drawing/2014/main" id="{34FB85D0-D4CC-4641-9BA8-1C48ABDF650D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</xdr:grpSp>
    <xdr:clientData/>
  </xdr:twoCellAnchor>
  <xdr:twoCellAnchor>
    <xdr:from>
      <xdr:col>3</xdr:col>
      <xdr:colOff>372341</xdr:colOff>
      <xdr:row>733</xdr:row>
      <xdr:rowOff>144896</xdr:rowOff>
    </xdr:from>
    <xdr:to>
      <xdr:col>16</xdr:col>
      <xdr:colOff>43295</xdr:colOff>
      <xdr:row>733</xdr:row>
      <xdr:rowOff>144896</xdr:rowOff>
    </xdr:to>
    <xdr:cxnSp macro="">
      <xdr:nvCxnSpPr>
        <xdr:cNvPr id="676" name="ตัวเชื่อมต่อตรง 30">
          <a:extLst>
            <a:ext uri="{FF2B5EF4-FFF2-40B4-BE49-F238E27FC236}">
              <a16:creationId xmlns:a16="http://schemas.microsoft.com/office/drawing/2014/main" id="{0A8D2917-CF0E-4A7E-BF13-E1D83A5A4739}"/>
            </a:ext>
          </a:extLst>
        </xdr:cNvPr>
        <xdr:cNvCxnSpPr/>
      </xdr:nvCxnSpPr>
      <xdr:spPr>
        <a:xfrm>
          <a:off x="1264227" y="139971896"/>
          <a:ext cx="4961659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153012</xdr:colOff>
      <xdr:row>732</xdr:row>
      <xdr:rowOff>129885</xdr:rowOff>
    </xdr:from>
    <xdr:to>
      <xdr:col>17</xdr:col>
      <xdr:colOff>42468</xdr:colOff>
      <xdr:row>734</xdr:row>
      <xdr:rowOff>18544</xdr:rowOff>
    </xdr:to>
    <xdr:sp macro="" textlink="">
      <xdr:nvSpPr>
        <xdr:cNvPr id="677" name="กล่องข้อความ 31">
          <a:extLst>
            <a:ext uri="{FF2B5EF4-FFF2-40B4-BE49-F238E27FC236}">
              <a16:creationId xmlns:a16="http://schemas.microsoft.com/office/drawing/2014/main" id="{ECAEDA25-1F48-4895-A4DF-E8161F594201}"/>
            </a:ext>
          </a:extLst>
        </xdr:cNvPr>
        <xdr:cNvSpPr txBox="1"/>
      </xdr:nvSpPr>
      <xdr:spPr>
        <a:xfrm>
          <a:off x="5928626" y="139766385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&gt;20</a:t>
          </a:r>
          <a:endParaRPr lang="th-TH" sz="1100"/>
        </a:p>
      </xdr:txBody>
    </xdr:sp>
    <xdr:clientData/>
  </xdr:twoCellAnchor>
  <xdr:twoCellAnchor>
    <xdr:from>
      <xdr:col>3</xdr:col>
      <xdr:colOff>386195</xdr:colOff>
      <xdr:row>732</xdr:row>
      <xdr:rowOff>106796</xdr:rowOff>
    </xdr:from>
    <xdr:to>
      <xdr:col>16</xdr:col>
      <xdr:colOff>57149</xdr:colOff>
      <xdr:row>732</xdr:row>
      <xdr:rowOff>106796</xdr:rowOff>
    </xdr:to>
    <xdr:cxnSp macro="">
      <xdr:nvCxnSpPr>
        <xdr:cNvPr id="678" name="ตัวเชื่อมต่อตรง 30">
          <a:extLst>
            <a:ext uri="{FF2B5EF4-FFF2-40B4-BE49-F238E27FC236}">
              <a16:creationId xmlns:a16="http://schemas.microsoft.com/office/drawing/2014/main" id="{83750BF4-64B9-48E7-956C-4D7951027159}"/>
            </a:ext>
          </a:extLst>
        </xdr:cNvPr>
        <xdr:cNvCxnSpPr/>
      </xdr:nvCxnSpPr>
      <xdr:spPr>
        <a:xfrm>
          <a:off x="1278081" y="139743296"/>
          <a:ext cx="4961659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149548</xdr:colOff>
      <xdr:row>731</xdr:row>
      <xdr:rowOff>57149</xdr:rowOff>
    </xdr:from>
    <xdr:to>
      <xdr:col>17</xdr:col>
      <xdr:colOff>39004</xdr:colOff>
      <xdr:row>732</xdr:row>
      <xdr:rowOff>136308</xdr:rowOff>
    </xdr:to>
    <xdr:sp macro="" textlink="">
      <xdr:nvSpPr>
        <xdr:cNvPr id="679" name="กล่องข้อความ 31">
          <a:extLst>
            <a:ext uri="{FF2B5EF4-FFF2-40B4-BE49-F238E27FC236}">
              <a16:creationId xmlns:a16="http://schemas.microsoft.com/office/drawing/2014/main" id="{B4D58C2F-77D2-4E70-A27E-60C111705400}"/>
            </a:ext>
          </a:extLst>
        </xdr:cNvPr>
        <xdr:cNvSpPr txBox="1"/>
      </xdr:nvSpPr>
      <xdr:spPr>
        <a:xfrm>
          <a:off x="5925162" y="139503149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&lt;30</a:t>
          </a:r>
          <a:endParaRPr lang="th-TH" sz="1100"/>
        </a:p>
      </xdr:txBody>
    </xdr:sp>
    <xdr:clientData/>
  </xdr:twoCellAnchor>
  <xdr:twoCellAnchor>
    <xdr:from>
      <xdr:col>3</xdr:col>
      <xdr:colOff>363682</xdr:colOff>
      <xdr:row>730</xdr:row>
      <xdr:rowOff>6352</xdr:rowOff>
    </xdr:from>
    <xdr:to>
      <xdr:col>16</xdr:col>
      <xdr:colOff>34636</xdr:colOff>
      <xdr:row>730</xdr:row>
      <xdr:rowOff>6352</xdr:rowOff>
    </xdr:to>
    <xdr:cxnSp macro="">
      <xdr:nvCxnSpPr>
        <xdr:cNvPr id="680" name="ตัวเชื่อมต่อตรง 30">
          <a:extLst>
            <a:ext uri="{FF2B5EF4-FFF2-40B4-BE49-F238E27FC236}">
              <a16:creationId xmlns:a16="http://schemas.microsoft.com/office/drawing/2014/main" id="{EE786178-D77F-47B3-866E-24734ADBFCC8}"/>
            </a:ext>
          </a:extLst>
        </xdr:cNvPr>
        <xdr:cNvCxnSpPr/>
      </xdr:nvCxnSpPr>
      <xdr:spPr>
        <a:xfrm>
          <a:off x="1255568" y="139261852"/>
          <a:ext cx="4961659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144353</xdr:colOff>
      <xdr:row>728</xdr:row>
      <xdr:rowOff>164523</xdr:rowOff>
    </xdr:from>
    <xdr:to>
      <xdr:col>17</xdr:col>
      <xdr:colOff>33809</xdr:colOff>
      <xdr:row>730</xdr:row>
      <xdr:rowOff>53182</xdr:rowOff>
    </xdr:to>
    <xdr:sp macro="" textlink="">
      <xdr:nvSpPr>
        <xdr:cNvPr id="681" name="กล่องข้อความ 31">
          <a:extLst>
            <a:ext uri="{FF2B5EF4-FFF2-40B4-BE49-F238E27FC236}">
              <a16:creationId xmlns:a16="http://schemas.microsoft.com/office/drawing/2014/main" id="{C3864808-252C-4107-8DE1-E8DBED9E6F7D}"/>
            </a:ext>
          </a:extLst>
        </xdr:cNvPr>
        <xdr:cNvSpPr txBox="1"/>
      </xdr:nvSpPr>
      <xdr:spPr>
        <a:xfrm>
          <a:off x="5919967" y="139039023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&gt;50</a:t>
          </a:r>
          <a:endParaRPr lang="th-TH" sz="1100"/>
        </a:p>
      </xdr:txBody>
    </xdr:sp>
    <xdr:clientData/>
  </xdr:twoCellAnchor>
  <xdr:twoCellAnchor>
    <xdr:from>
      <xdr:col>3</xdr:col>
      <xdr:colOff>277092</xdr:colOff>
      <xdr:row>756</xdr:row>
      <xdr:rowOff>49647</xdr:rowOff>
    </xdr:from>
    <xdr:to>
      <xdr:col>15</xdr:col>
      <xdr:colOff>355023</xdr:colOff>
      <xdr:row>756</xdr:row>
      <xdr:rowOff>49647</xdr:rowOff>
    </xdr:to>
    <xdr:cxnSp macro="">
      <xdr:nvCxnSpPr>
        <xdr:cNvPr id="682" name="ตัวเชื่อมต่อตรง 30">
          <a:extLst>
            <a:ext uri="{FF2B5EF4-FFF2-40B4-BE49-F238E27FC236}">
              <a16:creationId xmlns:a16="http://schemas.microsoft.com/office/drawing/2014/main" id="{15C2DDBD-06C2-4F55-9999-79615BB4B371}"/>
            </a:ext>
          </a:extLst>
        </xdr:cNvPr>
        <xdr:cNvCxnSpPr/>
      </xdr:nvCxnSpPr>
      <xdr:spPr>
        <a:xfrm>
          <a:off x="1168978" y="145210647"/>
          <a:ext cx="4961659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57763</xdr:colOff>
      <xdr:row>755</xdr:row>
      <xdr:rowOff>17318</xdr:rowOff>
    </xdr:from>
    <xdr:to>
      <xdr:col>16</xdr:col>
      <xdr:colOff>155037</xdr:colOff>
      <xdr:row>756</xdr:row>
      <xdr:rowOff>96477</xdr:rowOff>
    </xdr:to>
    <xdr:sp macro="" textlink="">
      <xdr:nvSpPr>
        <xdr:cNvPr id="683" name="กล่องข้อความ 31">
          <a:extLst>
            <a:ext uri="{FF2B5EF4-FFF2-40B4-BE49-F238E27FC236}">
              <a16:creationId xmlns:a16="http://schemas.microsoft.com/office/drawing/2014/main" id="{A42A126B-C24B-4DBD-B178-F2B6A3A7CA82}"/>
            </a:ext>
          </a:extLst>
        </xdr:cNvPr>
        <xdr:cNvSpPr txBox="1"/>
      </xdr:nvSpPr>
      <xdr:spPr>
        <a:xfrm>
          <a:off x="5833377" y="144987818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&gt;50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771</xdr:row>
      <xdr:rowOff>0</xdr:rowOff>
    </xdr:from>
    <xdr:to>
      <xdr:col>16</xdr:col>
      <xdr:colOff>107142</xdr:colOff>
      <xdr:row>793</xdr:row>
      <xdr:rowOff>166688</xdr:rowOff>
    </xdr:to>
    <xdr:grpSp>
      <xdr:nvGrpSpPr>
        <xdr:cNvPr id="684" name="กลุ่ม 27">
          <a:extLst>
            <a:ext uri="{FF2B5EF4-FFF2-40B4-BE49-F238E27FC236}">
              <a16:creationId xmlns:a16="http://schemas.microsoft.com/office/drawing/2014/main" id="{3B0B552F-B97B-416D-9A12-D965F1755D5F}"/>
            </a:ext>
          </a:extLst>
        </xdr:cNvPr>
        <xdr:cNvGrpSpPr/>
      </xdr:nvGrpSpPr>
      <xdr:grpSpPr>
        <a:xfrm>
          <a:off x="485775" y="146875500"/>
          <a:ext cx="5841192" cy="4357688"/>
          <a:chOff x="604145" y="220896"/>
          <a:chExt cx="6457951" cy="4243164"/>
        </a:xfrm>
      </xdr:grpSpPr>
      <xdr:graphicFrame macro="">
        <xdr:nvGraphicFramePr>
          <xdr:cNvPr id="685" name="แผนภูมิ 28">
            <a:extLst>
              <a:ext uri="{FF2B5EF4-FFF2-40B4-BE49-F238E27FC236}">
                <a16:creationId xmlns:a16="http://schemas.microsoft.com/office/drawing/2014/main" id="{CF37019F-B3F6-47CE-96A7-CFBACF024648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"/>
          </a:graphicData>
        </a:graphic>
      </xdr:graphicFrame>
      <xdr:sp macro="" textlink="">
        <xdr:nvSpPr>
          <xdr:cNvPr id="686" name="กล่องข้อความ 29">
            <a:extLst>
              <a:ext uri="{FF2B5EF4-FFF2-40B4-BE49-F238E27FC236}">
                <a16:creationId xmlns:a16="http://schemas.microsoft.com/office/drawing/2014/main" id="{35BEA490-A8BE-4820-9AEE-2C5A719D124F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</xdr:grpSp>
    <xdr:clientData/>
  </xdr:twoCellAnchor>
  <xdr:twoCellAnchor>
    <xdr:from>
      <xdr:col>2</xdr:col>
      <xdr:colOff>0</xdr:colOff>
      <xdr:row>797</xdr:row>
      <xdr:rowOff>0</xdr:rowOff>
    </xdr:from>
    <xdr:to>
      <xdr:col>17</xdr:col>
      <xdr:colOff>47523</xdr:colOff>
      <xdr:row>819</xdr:row>
      <xdr:rowOff>188915</xdr:rowOff>
    </xdr:to>
    <xdr:grpSp>
      <xdr:nvGrpSpPr>
        <xdr:cNvPr id="687" name="กลุ่ม 27">
          <a:extLst>
            <a:ext uri="{FF2B5EF4-FFF2-40B4-BE49-F238E27FC236}">
              <a16:creationId xmlns:a16="http://schemas.microsoft.com/office/drawing/2014/main" id="{2017DE29-498B-4717-90DB-978D709112C9}"/>
            </a:ext>
          </a:extLst>
        </xdr:cNvPr>
        <xdr:cNvGrpSpPr/>
      </xdr:nvGrpSpPr>
      <xdr:grpSpPr>
        <a:xfrm>
          <a:off x="485775" y="151828500"/>
          <a:ext cx="5991123" cy="4379915"/>
          <a:chOff x="604145" y="220896"/>
          <a:chExt cx="6622470" cy="4243164"/>
        </a:xfrm>
      </xdr:grpSpPr>
      <xdr:graphicFrame macro="">
        <xdr:nvGraphicFramePr>
          <xdr:cNvPr id="688" name="แผนภูมิ 28">
            <a:extLst>
              <a:ext uri="{FF2B5EF4-FFF2-40B4-BE49-F238E27FC236}">
                <a16:creationId xmlns:a16="http://schemas.microsoft.com/office/drawing/2014/main" id="{9B153F7E-60A9-4817-8388-7F77B5F3C61C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"/>
          </a:graphicData>
        </a:graphic>
      </xdr:graphicFrame>
      <xdr:sp macro="" textlink="">
        <xdr:nvSpPr>
          <xdr:cNvPr id="689" name="กล่องข้อความ 29">
            <a:extLst>
              <a:ext uri="{FF2B5EF4-FFF2-40B4-BE49-F238E27FC236}">
                <a16:creationId xmlns:a16="http://schemas.microsoft.com/office/drawing/2014/main" id="{4989C703-80F2-430B-BC33-E2D1A7700FD2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690" name="ตัวเชื่อมต่อตรง 30">
            <a:extLst>
              <a:ext uri="{FF2B5EF4-FFF2-40B4-BE49-F238E27FC236}">
                <a16:creationId xmlns:a16="http://schemas.microsoft.com/office/drawing/2014/main" id="{9DB17460-8BBC-40DA-9D06-422DBEC1B993}"/>
              </a:ext>
            </a:extLst>
          </xdr:cNvPr>
          <xdr:cNvCxnSpPr/>
        </xdr:nvCxnSpPr>
        <xdr:spPr>
          <a:xfrm>
            <a:off x="1370398" y="2208696"/>
            <a:ext cx="5601060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91" name="กล่องข้อความ 31">
            <a:extLst>
              <a:ext uri="{FF2B5EF4-FFF2-40B4-BE49-F238E27FC236}">
                <a16:creationId xmlns:a16="http://schemas.microsoft.com/office/drawing/2014/main" id="{FB5A18A1-9D53-4216-A141-786205472034}"/>
              </a:ext>
            </a:extLst>
          </xdr:cNvPr>
          <xdr:cNvSpPr txBox="1"/>
        </xdr:nvSpPr>
        <xdr:spPr>
          <a:xfrm>
            <a:off x="6665628" y="1999158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&gt;60</a:t>
            </a:r>
            <a:endParaRPr lang="th-TH" sz="1100"/>
          </a:p>
        </xdr:txBody>
      </xdr:sp>
    </xdr:grpSp>
    <xdr:clientData/>
  </xdr:twoCellAnchor>
  <xdr:twoCellAnchor>
    <xdr:from>
      <xdr:col>3</xdr:col>
      <xdr:colOff>259773</xdr:colOff>
      <xdr:row>806</xdr:row>
      <xdr:rowOff>103723</xdr:rowOff>
    </xdr:from>
    <xdr:to>
      <xdr:col>16</xdr:col>
      <xdr:colOff>3932</xdr:colOff>
      <xdr:row>806</xdr:row>
      <xdr:rowOff>103723</xdr:rowOff>
    </xdr:to>
    <xdr:cxnSp macro="">
      <xdr:nvCxnSpPr>
        <xdr:cNvPr id="692" name="ตัวเชื่อมต่อตรง 30">
          <a:extLst>
            <a:ext uri="{FF2B5EF4-FFF2-40B4-BE49-F238E27FC236}">
              <a16:creationId xmlns:a16="http://schemas.microsoft.com/office/drawing/2014/main" id="{980A445A-976E-4BC0-ADDF-733BEEFE3B0B}"/>
            </a:ext>
          </a:extLst>
        </xdr:cNvPr>
        <xdr:cNvCxnSpPr/>
      </xdr:nvCxnSpPr>
      <xdr:spPr>
        <a:xfrm>
          <a:off x="1151659" y="155170723"/>
          <a:ext cx="5034864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144653</xdr:colOff>
      <xdr:row>805</xdr:row>
      <xdr:rowOff>51954</xdr:rowOff>
    </xdr:from>
    <xdr:to>
      <xdr:col>17</xdr:col>
      <xdr:colOff>34136</xdr:colOff>
      <xdr:row>806</xdr:row>
      <xdr:rowOff>132488</xdr:rowOff>
    </xdr:to>
    <xdr:sp macro="" textlink="">
      <xdr:nvSpPr>
        <xdr:cNvPr id="693" name="กล่องข้อความ 31">
          <a:extLst>
            <a:ext uri="{FF2B5EF4-FFF2-40B4-BE49-F238E27FC236}">
              <a16:creationId xmlns:a16="http://schemas.microsoft.com/office/drawing/2014/main" id="{15CD0751-0642-4499-9E06-8DF01F2EC3D2}"/>
            </a:ext>
          </a:extLst>
        </xdr:cNvPr>
        <xdr:cNvSpPr txBox="1"/>
      </xdr:nvSpPr>
      <xdr:spPr>
        <a:xfrm>
          <a:off x="5920267" y="154928454"/>
          <a:ext cx="504278" cy="271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&gt;70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824</xdr:row>
      <xdr:rowOff>0</xdr:rowOff>
    </xdr:from>
    <xdr:to>
      <xdr:col>16</xdr:col>
      <xdr:colOff>107142</xdr:colOff>
      <xdr:row>846</xdr:row>
      <xdr:rowOff>166688</xdr:rowOff>
    </xdr:to>
    <xdr:grpSp>
      <xdr:nvGrpSpPr>
        <xdr:cNvPr id="694" name="กลุ่ม 27">
          <a:extLst>
            <a:ext uri="{FF2B5EF4-FFF2-40B4-BE49-F238E27FC236}">
              <a16:creationId xmlns:a16="http://schemas.microsoft.com/office/drawing/2014/main" id="{DFA64F19-4E69-456B-B075-7068D3913EE2}"/>
            </a:ext>
          </a:extLst>
        </xdr:cNvPr>
        <xdr:cNvGrpSpPr/>
      </xdr:nvGrpSpPr>
      <xdr:grpSpPr>
        <a:xfrm>
          <a:off x="485775" y="156972000"/>
          <a:ext cx="5841192" cy="4357688"/>
          <a:chOff x="604145" y="220896"/>
          <a:chExt cx="6457951" cy="4243164"/>
        </a:xfrm>
      </xdr:grpSpPr>
      <xdr:graphicFrame macro="">
        <xdr:nvGraphicFramePr>
          <xdr:cNvPr id="695" name="แผนภูมิ 28">
            <a:extLst>
              <a:ext uri="{FF2B5EF4-FFF2-40B4-BE49-F238E27FC236}">
                <a16:creationId xmlns:a16="http://schemas.microsoft.com/office/drawing/2014/main" id="{8CA58120-AD2F-4750-A903-BE1D417B8A63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"/>
          </a:graphicData>
        </a:graphic>
      </xdr:graphicFrame>
      <xdr:sp macro="" textlink="">
        <xdr:nvSpPr>
          <xdr:cNvPr id="696" name="กล่องข้อความ 29">
            <a:extLst>
              <a:ext uri="{FF2B5EF4-FFF2-40B4-BE49-F238E27FC236}">
                <a16:creationId xmlns:a16="http://schemas.microsoft.com/office/drawing/2014/main" id="{E8B7E4E9-E012-4338-AFA8-76C11642D19F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</xdr:grpSp>
    <xdr:clientData/>
  </xdr:twoCellAnchor>
  <xdr:twoCellAnchor>
    <xdr:from>
      <xdr:col>3</xdr:col>
      <xdr:colOff>277091</xdr:colOff>
      <xdr:row>834</xdr:row>
      <xdr:rowOff>69087</xdr:rowOff>
    </xdr:from>
    <xdr:to>
      <xdr:col>16</xdr:col>
      <xdr:colOff>21250</xdr:colOff>
      <xdr:row>834</xdr:row>
      <xdr:rowOff>69087</xdr:rowOff>
    </xdr:to>
    <xdr:cxnSp macro="">
      <xdr:nvCxnSpPr>
        <xdr:cNvPr id="697" name="ตัวเชื่อมต่อตรง 30">
          <a:extLst>
            <a:ext uri="{FF2B5EF4-FFF2-40B4-BE49-F238E27FC236}">
              <a16:creationId xmlns:a16="http://schemas.microsoft.com/office/drawing/2014/main" id="{88EFD58B-8003-4968-8BD1-DA5C059108A5}"/>
            </a:ext>
          </a:extLst>
        </xdr:cNvPr>
        <xdr:cNvCxnSpPr/>
      </xdr:nvCxnSpPr>
      <xdr:spPr>
        <a:xfrm>
          <a:off x="1168977" y="160279587"/>
          <a:ext cx="5034864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153313</xdr:colOff>
      <xdr:row>833</xdr:row>
      <xdr:rowOff>43296</xdr:rowOff>
    </xdr:from>
    <xdr:to>
      <xdr:col>17</xdr:col>
      <xdr:colOff>42796</xdr:colOff>
      <xdr:row>834</xdr:row>
      <xdr:rowOff>123830</xdr:rowOff>
    </xdr:to>
    <xdr:sp macro="" textlink="">
      <xdr:nvSpPr>
        <xdr:cNvPr id="698" name="กล่องข้อความ 31">
          <a:extLst>
            <a:ext uri="{FF2B5EF4-FFF2-40B4-BE49-F238E27FC236}">
              <a16:creationId xmlns:a16="http://schemas.microsoft.com/office/drawing/2014/main" id="{B9FAA719-3F06-4DCD-AF33-8F3DC5A180DE}"/>
            </a:ext>
          </a:extLst>
        </xdr:cNvPr>
        <xdr:cNvSpPr txBox="1"/>
      </xdr:nvSpPr>
      <xdr:spPr>
        <a:xfrm>
          <a:off x="5928927" y="160063296"/>
          <a:ext cx="504278" cy="271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&gt;66</a:t>
          </a:r>
          <a:endParaRPr lang="th-TH" sz="1100"/>
        </a:p>
      </xdr:txBody>
    </xdr:sp>
    <xdr:clientData/>
  </xdr:twoCellAnchor>
  <xdr:twoCellAnchor>
    <xdr:from>
      <xdr:col>2</xdr:col>
      <xdr:colOff>0</xdr:colOff>
      <xdr:row>850</xdr:row>
      <xdr:rowOff>0</xdr:rowOff>
    </xdr:from>
    <xdr:to>
      <xdr:col>17</xdr:col>
      <xdr:colOff>34137</xdr:colOff>
      <xdr:row>872</xdr:row>
      <xdr:rowOff>166688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945E632-3A23-4E16-817F-664746F929E4}"/>
            </a:ext>
          </a:extLst>
        </xdr:cNvPr>
        <xdr:cNvGrpSpPr/>
      </xdr:nvGrpSpPr>
      <xdr:grpSpPr>
        <a:xfrm>
          <a:off x="485775" y="161925000"/>
          <a:ext cx="5977737" cy="4357688"/>
          <a:chOff x="484909" y="163830000"/>
          <a:chExt cx="5939637" cy="4357688"/>
        </a:xfrm>
      </xdr:grpSpPr>
      <xdr:grpSp>
        <xdr:nvGrpSpPr>
          <xdr:cNvPr id="699" name="กลุ่ม 27">
            <a:extLst>
              <a:ext uri="{FF2B5EF4-FFF2-40B4-BE49-F238E27FC236}">
                <a16:creationId xmlns:a16="http://schemas.microsoft.com/office/drawing/2014/main" id="{8A794AFA-21A6-4AC8-A172-84F64E8D9BB6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700" name="แผนภูมิ 28">
              <a:extLst>
                <a:ext uri="{FF2B5EF4-FFF2-40B4-BE49-F238E27FC236}">
                  <a16:creationId xmlns:a16="http://schemas.microsoft.com/office/drawing/2014/main" id="{3FC1760F-506C-4C4F-A7E8-575D7CC3504D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0"/>
            </a:graphicData>
          </a:graphic>
        </xdr:graphicFrame>
        <xdr:sp macro="" textlink="">
          <xdr:nvSpPr>
            <xdr:cNvPr id="701" name="กล่องข้อความ 29">
              <a:extLst>
                <a:ext uri="{FF2B5EF4-FFF2-40B4-BE49-F238E27FC236}">
                  <a16:creationId xmlns:a16="http://schemas.microsoft.com/office/drawing/2014/main" id="{6F1738E5-BE96-4489-BA93-01EF37D3EB6D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702" name="ตัวเชื่อมต่อตรง 30">
            <a:extLst>
              <a:ext uri="{FF2B5EF4-FFF2-40B4-BE49-F238E27FC236}">
                <a16:creationId xmlns:a16="http://schemas.microsoft.com/office/drawing/2014/main" id="{4D9C25F7-5E0F-4D5D-A3C7-BCAA1FD666BC}"/>
              </a:ext>
            </a:extLst>
          </xdr:cNvPr>
          <xdr:cNvCxnSpPr/>
        </xdr:nvCxnSpPr>
        <xdr:spPr>
          <a:xfrm>
            <a:off x="1160318" y="165327836"/>
            <a:ext cx="5034864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3" name="กล่องข้อความ 31">
            <a:extLst>
              <a:ext uri="{FF2B5EF4-FFF2-40B4-BE49-F238E27FC236}">
                <a16:creationId xmlns:a16="http://schemas.microsoft.com/office/drawing/2014/main" id="{BCAFEF5D-6458-43D5-B634-89A4C47A721F}"/>
              </a:ext>
            </a:extLst>
          </xdr:cNvPr>
          <xdr:cNvSpPr txBox="1"/>
        </xdr:nvSpPr>
        <xdr:spPr>
          <a:xfrm>
            <a:off x="5920268" y="165111545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&gt;85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877</xdr:row>
      <xdr:rowOff>0</xdr:rowOff>
    </xdr:from>
    <xdr:to>
      <xdr:col>17</xdr:col>
      <xdr:colOff>42796</xdr:colOff>
      <xdr:row>899</xdr:row>
      <xdr:rowOff>166688</xdr:rowOff>
    </xdr:to>
    <xdr:grpSp>
      <xdr:nvGrpSpPr>
        <xdr:cNvPr id="704" name="Group 703">
          <a:extLst>
            <a:ext uri="{FF2B5EF4-FFF2-40B4-BE49-F238E27FC236}">
              <a16:creationId xmlns:a16="http://schemas.microsoft.com/office/drawing/2014/main" id="{B4FAF3EC-B207-4EED-B833-7DE015F94917}"/>
            </a:ext>
          </a:extLst>
        </xdr:cNvPr>
        <xdr:cNvGrpSpPr/>
      </xdr:nvGrpSpPr>
      <xdr:grpSpPr>
        <a:xfrm>
          <a:off x="485775" y="167068500"/>
          <a:ext cx="5986396" cy="4357688"/>
          <a:chOff x="484909" y="163830000"/>
          <a:chExt cx="5948296" cy="4357688"/>
        </a:xfrm>
      </xdr:grpSpPr>
      <xdr:grpSp>
        <xdr:nvGrpSpPr>
          <xdr:cNvPr id="705" name="กลุ่ม 27">
            <a:extLst>
              <a:ext uri="{FF2B5EF4-FFF2-40B4-BE49-F238E27FC236}">
                <a16:creationId xmlns:a16="http://schemas.microsoft.com/office/drawing/2014/main" id="{675ACC5C-F5B5-4B60-830B-EC4528568A52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708" name="แผนภูมิ 28">
              <a:extLst>
                <a:ext uri="{FF2B5EF4-FFF2-40B4-BE49-F238E27FC236}">
                  <a16:creationId xmlns:a16="http://schemas.microsoft.com/office/drawing/2014/main" id="{87B16896-BAB3-40DB-BFD5-4A6B6FA2EA9B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1"/>
            </a:graphicData>
          </a:graphic>
        </xdr:graphicFrame>
        <xdr:sp macro="" textlink="">
          <xdr:nvSpPr>
            <xdr:cNvPr id="709" name="กล่องข้อความ 29">
              <a:extLst>
                <a:ext uri="{FF2B5EF4-FFF2-40B4-BE49-F238E27FC236}">
                  <a16:creationId xmlns:a16="http://schemas.microsoft.com/office/drawing/2014/main" id="{F6C3E12A-1B0A-4B02-8CBF-76378BE2E8F8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706" name="ตัวเชื่อมต่อตรง 30">
            <a:extLst>
              <a:ext uri="{FF2B5EF4-FFF2-40B4-BE49-F238E27FC236}">
                <a16:creationId xmlns:a16="http://schemas.microsoft.com/office/drawing/2014/main" id="{3C65B647-779A-456D-9162-2163E29D7D7E}"/>
              </a:ext>
            </a:extLst>
          </xdr:cNvPr>
          <xdr:cNvCxnSpPr/>
        </xdr:nvCxnSpPr>
        <xdr:spPr>
          <a:xfrm>
            <a:off x="1168977" y="167128926"/>
            <a:ext cx="5034864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7" name="กล่องข้อความ 31">
            <a:extLst>
              <a:ext uri="{FF2B5EF4-FFF2-40B4-BE49-F238E27FC236}">
                <a16:creationId xmlns:a16="http://schemas.microsoft.com/office/drawing/2014/main" id="{C3579DB4-4777-4BAD-8CD7-D79DC4FD4038}"/>
              </a:ext>
            </a:extLst>
          </xdr:cNvPr>
          <xdr:cNvSpPr txBox="1"/>
        </xdr:nvSpPr>
        <xdr:spPr>
          <a:xfrm>
            <a:off x="5928927" y="166912635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&gt;0.8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903</xdr:row>
      <xdr:rowOff>0</xdr:rowOff>
    </xdr:from>
    <xdr:to>
      <xdr:col>17</xdr:col>
      <xdr:colOff>27260</xdr:colOff>
      <xdr:row>925</xdr:row>
      <xdr:rowOff>166688</xdr:rowOff>
    </xdr:to>
    <xdr:grpSp>
      <xdr:nvGrpSpPr>
        <xdr:cNvPr id="710" name="กลุ่ม 27">
          <a:extLst>
            <a:ext uri="{FF2B5EF4-FFF2-40B4-BE49-F238E27FC236}">
              <a16:creationId xmlns:a16="http://schemas.microsoft.com/office/drawing/2014/main" id="{1F170465-344D-4400-BCC8-0DBC0152C64F}"/>
            </a:ext>
          </a:extLst>
        </xdr:cNvPr>
        <xdr:cNvGrpSpPr/>
      </xdr:nvGrpSpPr>
      <xdr:grpSpPr>
        <a:xfrm>
          <a:off x="485775" y="172021500"/>
          <a:ext cx="5970860" cy="4357688"/>
          <a:chOff x="604145" y="220896"/>
          <a:chExt cx="6600281" cy="4243164"/>
        </a:xfrm>
      </xdr:grpSpPr>
      <xdr:graphicFrame macro="">
        <xdr:nvGraphicFramePr>
          <xdr:cNvPr id="711" name="แผนภูมิ 28">
            <a:extLst>
              <a:ext uri="{FF2B5EF4-FFF2-40B4-BE49-F238E27FC236}">
                <a16:creationId xmlns:a16="http://schemas.microsoft.com/office/drawing/2014/main" id="{4A414B4B-020A-47A5-8B7A-7AAC9D1E4D24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"/>
          </a:graphicData>
        </a:graphic>
      </xdr:graphicFrame>
      <xdr:sp macro="" textlink="">
        <xdr:nvSpPr>
          <xdr:cNvPr id="712" name="กล่องข้อความ 29">
            <a:extLst>
              <a:ext uri="{FF2B5EF4-FFF2-40B4-BE49-F238E27FC236}">
                <a16:creationId xmlns:a16="http://schemas.microsoft.com/office/drawing/2014/main" id="{8ACECC36-3685-4ACB-B2C5-5587B3B87A0A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713" name="ตัวเชื่อมต่อตรง 30">
            <a:extLst>
              <a:ext uri="{FF2B5EF4-FFF2-40B4-BE49-F238E27FC236}">
                <a16:creationId xmlns:a16="http://schemas.microsoft.com/office/drawing/2014/main" id="{A580BA92-FCD2-4D8C-BA40-573B7D8BF644}"/>
              </a:ext>
            </a:extLst>
          </xdr:cNvPr>
          <xdr:cNvCxnSpPr/>
        </xdr:nvCxnSpPr>
        <xdr:spPr>
          <a:xfrm>
            <a:off x="1473495" y="3153297"/>
            <a:ext cx="54983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4" name="กล่องข้อความ 31">
            <a:extLst>
              <a:ext uri="{FF2B5EF4-FFF2-40B4-BE49-F238E27FC236}">
                <a16:creationId xmlns:a16="http://schemas.microsoft.com/office/drawing/2014/main" id="{FF98CB75-D17A-4532-B010-DD5DD108F2A1}"/>
              </a:ext>
            </a:extLst>
          </xdr:cNvPr>
          <xdr:cNvSpPr txBox="1"/>
        </xdr:nvSpPr>
        <xdr:spPr>
          <a:xfrm>
            <a:off x="6643439" y="2902598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&gt;20</a:t>
            </a:r>
            <a:endParaRPr lang="th-TH" sz="1100"/>
          </a:p>
        </xdr:txBody>
      </xdr:sp>
    </xdr:grpSp>
    <xdr:clientData/>
  </xdr:twoCellAnchor>
  <xdr:twoCellAnchor>
    <xdr:from>
      <xdr:col>3</xdr:col>
      <xdr:colOff>363682</xdr:colOff>
      <xdr:row>916</xdr:row>
      <xdr:rowOff>66965</xdr:rowOff>
    </xdr:from>
    <xdr:to>
      <xdr:col>16</xdr:col>
      <xdr:colOff>15208</xdr:colOff>
      <xdr:row>916</xdr:row>
      <xdr:rowOff>66965</xdr:rowOff>
    </xdr:to>
    <xdr:cxnSp macro="">
      <xdr:nvCxnSpPr>
        <xdr:cNvPr id="715" name="ตัวเชื่อมต่อตรง 30">
          <a:extLst>
            <a:ext uri="{FF2B5EF4-FFF2-40B4-BE49-F238E27FC236}">
              <a16:creationId xmlns:a16="http://schemas.microsoft.com/office/drawing/2014/main" id="{5F7A40DF-C05E-4DCD-A6DD-5B619C3C50B6}"/>
            </a:ext>
          </a:extLst>
        </xdr:cNvPr>
        <xdr:cNvCxnSpPr/>
      </xdr:nvCxnSpPr>
      <xdr:spPr>
        <a:xfrm>
          <a:off x="1255568" y="176850965"/>
          <a:ext cx="4942231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127035</xdr:colOff>
      <xdr:row>915</xdr:row>
      <xdr:rowOff>0</xdr:rowOff>
    </xdr:from>
    <xdr:to>
      <xdr:col>17</xdr:col>
      <xdr:colOff>16491</xdr:colOff>
      <xdr:row>916</xdr:row>
      <xdr:rowOff>79159</xdr:rowOff>
    </xdr:to>
    <xdr:sp macro="" textlink="">
      <xdr:nvSpPr>
        <xdr:cNvPr id="716" name="กล่องข้อความ 31">
          <a:extLst>
            <a:ext uri="{FF2B5EF4-FFF2-40B4-BE49-F238E27FC236}">
              <a16:creationId xmlns:a16="http://schemas.microsoft.com/office/drawing/2014/main" id="{28612DE6-200C-4F64-B0A8-33BDE8730199}"/>
            </a:ext>
          </a:extLst>
        </xdr:cNvPr>
        <xdr:cNvSpPr txBox="1"/>
      </xdr:nvSpPr>
      <xdr:spPr>
        <a:xfrm>
          <a:off x="5902649" y="176593500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&gt;40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930</xdr:row>
      <xdr:rowOff>0</xdr:rowOff>
    </xdr:from>
    <xdr:to>
      <xdr:col>17</xdr:col>
      <xdr:colOff>35920</xdr:colOff>
      <xdr:row>952</xdr:row>
      <xdr:rowOff>166688</xdr:rowOff>
    </xdr:to>
    <xdr:grpSp>
      <xdr:nvGrpSpPr>
        <xdr:cNvPr id="717" name="กลุ่ม 27">
          <a:extLst>
            <a:ext uri="{FF2B5EF4-FFF2-40B4-BE49-F238E27FC236}">
              <a16:creationId xmlns:a16="http://schemas.microsoft.com/office/drawing/2014/main" id="{9798142B-F89F-4E2A-993F-ED6B88B8F1D6}"/>
            </a:ext>
          </a:extLst>
        </xdr:cNvPr>
        <xdr:cNvGrpSpPr/>
      </xdr:nvGrpSpPr>
      <xdr:grpSpPr>
        <a:xfrm>
          <a:off x="485775" y="177165000"/>
          <a:ext cx="5979520" cy="4357688"/>
          <a:chOff x="604145" y="220896"/>
          <a:chExt cx="6609915" cy="4243164"/>
        </a:xfrm>
      </xdr:grpSpPr>
      <xdr:graphicFrame macro="">
        <xdr:nvGraphicFramePr>
          <xdr:cNvPr id="718" name="แผนภูมิ 28">
            <a:extLst>
              <a:ext uri="{FF2B5EF4-FFF2-40B4-BE49-F238E27FC236}">
                <a16:creationId xmlns:a16="http://schemas.microsoft.com/office/drawing/2014/main" id="{61654510-C038-4666-BB7A-27237DDAAC3D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"/>
          </a:graphicData>
        </a:graphic>
      </xdr:graphicFrame>
      <xdr:sp macro="" textlink="">
        <xdr:nvSpPr>
          <xdr:cNvPr id="719" name="กล่องข้อความ 29">
            <a:extLst>
              <a:ext uri="{FF2B5EF4-FFF2-40B4-BE49-F238E27FC236}">
                <a16:creationId xmlns:a16="http://schemas.microsoft.com/office/drawing/2014/main" id="{C16D4F33-521F-4368-A27B-68F2C4FBC78E}"/>
              </a:ext>
            </a:extLst>
          </xdr:cNvPr>
          <xdr:cNvSpPr txBox="1"/>
        </xdr:nvSpPr>
        <xdr:spPr>
          <a:xfrm>
            <a:off x="1062940" y="935833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0"/>
              <a:t>ร้อยละ</a:t>
            </a:r>
          </a:p>
        </xdr:txBody>
      </xdr:sp>
      <xdr:cxnSp macro="">
        <xdr:nvCxnSpPr>
          <xdr:cNvPr id="720" name="ตัวเชื่อมต่อตรง 30">
            <a:extLst>
              <a:ext uri="{FF2B5EF4-FFF2-40B4-BE49-F238E27FC236}">
                <a16:creationId xmlns:a16="http://schemas.microsoft.com/office/drawing/2014/main" id="{6CB3DD5C-5CC8-49D0-AAE9-0F1884809D9D}"/>
              </a:ext>
            </a:extLst>
          </xdr:cNvPr>
          <xdr:cNvCxnSpPr/>
        </xdr:nvCxnSpPr>
        <xdr:spPr>
          <a:xfrm>
            <a:off x="1483128" y="2470343"/>
            <a:ext cx="5498303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1" name="กล่องข้อความ 31">
            <a:extLst>
              <a:ext uri="{FF2B5EF4-FFF2-40B4-BE49-F238E27FC236}">
                <a16:creationId xmlns:a16="http://schemas.microsoft.com/office/drawing/2014/main" id="{0B49A8DA-7F8A-4CD6-8795-698DDDAE711A}"/>
              </a:ext>
            </a:extLst>
          </xdr:cNvPr>
          <xdr:cNvSpPr txBox="1"/>
        </xdr:nvSpPr>
        <xdr:spPr>
          <a:xfrm>
            <a:off x="6653073" y="2219644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&gt;50</a:t>
            </a:r>
            <a:endParaRPr lang="th-TH" sz="1100"/>
          </a:p>
        </xdr:txBody>
      </xdr:sp>
    </xdr:grpSp>
    <xdr:clientData/>
  </xdr:twoCellAnchor>
  <xdr:twoCellAnchor>
    <xdr:from>
      <xdr:col>3</xdr:col>
      <xdr:colOff>372341</xdr:colOff>
      <xdr:row>940</xdr:row>
      <xdr:rowOff>179534</xdr:rowOff>
    </xdr:from>
    <xdr:to>
      <xdr:col>16</xdr:col>
      <xdr:colOff>23867</xdr:colOff>
      <xdr:row>940</xdr:row>
      <xdr:rowOff>179534</xdr:rowOff>
    </xdr:to>
    <xdr:cxnSp macro="">
      <xdr:nvCxnSpPr>
        <xdr:cNvPr id="722" name="ตัวเชื่อมต่อตรง 30">
          <a:extLst>
            <a:ext uri="{FF2B5EF4-FFF2-40B4-BE49-F238E27FC236}">
              <a16:creationId xmlns:a16="http://schemas.microsoft.com/office/drawing/2014/main" id="{9E85D800-8009-41AF-B2C7-B97961180C45}"/>
            </a:ext>
          </a:extLst>
        </xdr:cNvPr>
        <xdr:cNvCxnSpPr/>
      </xdr:nvCxnSpPr>
      <xdr:spPr>
        <a:xfrm>
          <a:off x="1264227" y="181535534"/>
          <a:ext cx="4942231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135694</xdr:colOff>
      <xdr:row>939</xdr:row>
      <xdr:rowOff>112569</xdr:rowOff>
    </xdr:from>
    <xdr:to>
      <xdr:col>17</xdr:col>
      <xdr:colOff>25150</xdr:colOff>
      <xdr:row>941</xdr:row>
      <xdr:rowOff>1228</xdr:rowOff>
    </xdr:to>
    <xdr:sp macro="" textlink="">
      <xdr:nvSpPr>
        <xdr:cNvPr id="723" name="กล่องข้อความ 31">
          <a:extLst>
            <a:ext uri="{FF2B5EF4-FFF2-40B4-BE49-F238E27FC236}">
              <a16:creationId xmlns:a16="http://schemas.microsoft.com/office/drawing/2014/main" id="{98E517FD-50F9-4E6C-8D47-183C3EDB94D8}"/>
            </a:ext>
          </a:extLst>
        </xdr:cNvPr>
        <xdr:cNvSpPr txBox="1"/>
      </xdr:nvSpPr>
      <xdr:spPr>
        <a:xfrm>
          <a:off x="5911308" y="181278069"/>
          <a:ext cx="504251" cy="269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&gt;60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956</xdr:row>
      <xdr:rowOff>0</xdr:rowOff>
    </xdr:from>
    <xdr:to>
      <xdr:col>17</xdr:col>
      <xdr:colOff>34137</xdr:colOff>
      <xdr:row>978</xdr:row>
      <xdr:rowOff>166688</xdr:rowOff>
    </xdr:to>
    <xdr:grpSp>
      <xdr:nvGrpSpPr>
        <xdr:cNvPr id="724" name="Group 723">
          <a:extLst>
            <a:ext uri="{FF2B5EF4-FFF2-40B4-BE49-F238E27FC236}">
              <a16:creationId xmlns:a16="http://schemas.microsoft.com/office/drawing/2014/main" id="{BBF0C0CC-9DC1-48DF-8866-34218E10DC4D}"/>
            </a:ext>
          </a:extLst>
        </xdr:cNvPr>
        <xdr:cNvGrpSpPr/>
      </xdr:nvGrpSpPr>
      <xdr:grpSpPr>
        <a:xfrm>
          <a:off x="485775" y="182118000"/>
          <a:ext cx="5977737" cy="4357688"/>
          <a:chOff x="484909" y="163830000"/>
          <a:chExt cx="5939637" cy="4357688"/>
        </a:xfrm>
      </xdr:grpSpPr>
      <xdr:grpSp>
        <xdr:nvGrpSpPr>
          <xdr:cNvPr id="725" name="กลุ่ม 27">
            <a:extLst>
              <a:ext uri="{FF2B5EF4-FFF2-40B4-BE49-F238E27FC236}">
                <a16:creationId xmlns:a16="http://schemas.microsoft.com/office/drawing/2014/main" id="{952DF15A-DF20-4878-AC2E-E9AC8817DDB2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728" name="แผนภูมิ 28">
              <a:extLst>
                <a:ext uri="{FF2B5EF4-FFF2-40B4-BE49-F238E27FC236}">
                  <a16:creationId xmlns:a16="http://schemas.microsoft.com/office/drawing/2014/main" id="{7F0D6F81-BC3A-42B6-94FA-F97B7ABA50FF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4"/>
            </a:graphicData>
          </a:graphic>
        </xdr:graphicFrame>
        <xdr:sp macro="" textlink="">
          <xdr:nvSpPr>
            <xdr:cNvPr id="729" name="กล่องข้อความ 29">
              <a:extLst>
                <a:ext uri="{FF2B5EF4-FFF2-40B4-BE49-F238E27FC236}">
                  <a16:creationId xmlns:a16="http://schemas.microsoft.com/office/drawing/2014/main" id="{EB8EF962-27BF-483E-856B-8B48F6771AF2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726" name="ตัวเชื่อมต่อตรง 30">
            <a:extLst>
              <a:ext uri="{FF2B5EF4-FFF2-40B4-BE49-F238E27FC236}">
                <a16:creationId xmlns:a16="http://schemas.microsoft.com/office/drawing/2014/main" id="{2A31C4F1-7BA3-4E71-949B-862BD991A2FA}"/>
              </a:ext>
            </a:extLst>
          </xdr:cNvPr>
          <xdr:cNvCxnSpPr/>
        </xdr:nvCxnSpPr>
        <xdr:spPr>
          <a:xfrm>
            <a:off x="1160318" y="166851835"/>
            <a:ext cx="5034864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7" name="กล่องข้อความ 31">
            <a:extLst>
              <a:ext uri="{FF2B5EF4-FFF2-40B4-BE49-F238E27FC236}">
                <a16:creationId xmlns:a16="http://schemas.microsoft.com/office/drawing/2014/main" id="{9BF80F31-26B1-4A95-BFA4-8075040DA490}"/>
              </a:ext>
            </a:extLst>
          </xdr:cNvPr>
          <xdr:cNvSpPr txBox="1"/>
        </xdr:nvSpPr>
        <xdr:spPr>
          <a:xfrm>
            <a:off x="5920268" y="166635544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&gt;20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983</xdr:row>
      <xdr:rowOff>0</xdr:rowOff>
    </xdr:from>
    <xdr:to>
      <xdr:col>17</xdr:col>
      <xdr:colOff>60114</xdr:colOff>
      <xdr:row>1005</xdr:row>
      <xdr:rowOff>166688</xdr:rowOff>
    </xdr:to>
    <xdr:grpSp>
      <xdr:nvGrpSpPr>
        <xdr:cNvPr id="735" name="Group 734">
          <a:extLst>
            <a:ext uri="{FF2B5EF4-FFF2-40B4-BE49-F238E27FC236}">
              <a16:creationId xmlns:a16="http://schemas.microsoft.com/office/drawing/2014/main" id="{CF2C7FEB-D414-4114-8C6F-9140D56BA4FC}"/>
            </a:ext>
          </a:extLst>
        </xdr:cNvPr>
        <xdr:cNvGrpSpPr/>
      </xdr:nvGrpSpPr>
      <xdr:grpSpPr>
        <a:xfrm>
          <a:off x="485775" y="187261500"/>
          <a:ext cx="6003714" cy="4357688"/>
          <a:chOff x="484909" y="163830000"/>
          <a:chExt cx="5965614" cy="4357688"/>
        </a:xfrm>
      </xdr:grpSpPr>
      <xdr:grpSp>
        <xdr:nvGrpSpPr>
          <xdr:cNvPr id="736" name="กลุ่ม 27">
            <a:extLst>
              <a:ext uri="{FF2B5EF4-FFF2-40B4-BE49-F238E27FC236}">
                <a16:creationId xmlns:a16="http://schemas.microsoft.com/office/drawing/2014/main" id="{855F0389-0769-48D1-A92E-DB114950CD23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739" name="แผนภูมิ 28">
              <a:extLst>
                <a:ext uri="{FF2B5EF4-FFF2-40B4-BE49-F238E27FC236}">
                  <a16:creationId xmlns:a16="http://schemas.microsoft.com/office/drawing/2014/main" id="{E0BD4277-C45E-40CE-8389-00ABD3F6FADE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5"/>
            </a:graphicData>
          </a:graphic>
        </xdr:graphicFrame>
        <xdr:sp macro="" textlink="">
          <xdr:nvSpPr>
            <xdr:cNvPr id="740" name="กล่องข้อความ 29">
              <a:extLst>
                <a:ext uri="{FF2B5EF4-FFF2-40B4-BE49-F238E27FC236}">
                  <a16:creationId xmlns:a16="http://schemas.microsoft.com/office/drawing/2014/main" id="{482D61C1-E1E3-4332-A0D6-2E9F51BEFC38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737" name="ตัวเชื่อมต่อตรง 30">
            <a:extLst>
              <a:ext uri="{FF2B5EF4-FFF2-40B4-BE49-F238E27FC236}">
                <a16:creationId xmlns:a16="http://schemas.microsoft.com/office/drawing/2014/main" id="{54DAE241-02E8-4C48-AB87-CBAB6E76404C}"/>
              </a:ext>
            </a:extLst>
          </xdr:cNvPr>
          <xdr:cNvCxnSpPr/>
        </xdr:nvCxnSpPr>
        <xdr:spPr>
          <a:xfrm>
            <a:off x="1186295" y="167007699"/>
            <a:ext cx="5034864" cy="0"/>
          </a:xfrm>
          <a:prstGeom prst="line">
            <a:avLst/>
          </a:prstGeom>
          <a:ln w="19050">
            <a:solidFill>
              <a:srgbClr val="E26714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38" name="กล่องข้อความ 31">
            <a:extLst>
              <a:ext uri="{FF2B5EF4-FFF2-40B4-BE49-F238E27FC236}">
                <a16:creationId xmlns:a16="http://schemas.microsoft.com/office/drawing/2014/main" id="{89D92954-C892-4C12-AF3D-1653AAA9A4E8}"/>
              </a:ext>
            </a:extLst>
          </xdr:cNvPr>
          <xdr:cNvSpPr txBox="1"/>
        </xdr:nvSpPr>
        <xdr:spPr>
          <a:xfrm>
            <a:off x="5946245" y="166791408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&lt;12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1009</xdr:row>
      <xdr:rowOff>0</xdr:rowOff>
    </xdr:from>
    <xdr:to>
      <xdr:col>17</xdr:col>
      <xdr:colOff>47523</xdr:colOff>
      <xdr:row>1031</xdr:row>
      <xdr:rowOff>188915</xdr:rowOff>
    </xdr:to>
    <xdr:grpSp>
      <xdr:nvGrpSpPr>
        <xdr:cNvPr id="741" name="กลุ่ม 27">
          <a:extLst>
            <a:ext uri="{FF2B5EF4-FFF2-40B4-BE49-F238E27FC236}">
              <a16:creationId xmlns:a16="http://schemas.microsoft.com/office/drawing/2014/main" id="{F653FF0B-2193-4659-AE1A-A2EFA4B2C1DB}"/>
            </a:ext>
          </a:extLst>
        </xdr:cNvPr>
        <xdr:cNvGrpSpPr/>
      </xdr:nvGrpSpPr>
      <xdr:grpSpPr>
        <a:xfrm>
          <a:off x="485775" y="192214500"/>
          <a:ext cx="5991123" cy="4379915"/>
          <a:chOff x="604145" y="220896"/>
          <a:chExt cx="6622470" cy="4243164"/>
        </a:xfrm>
      </xdr:grpSpPr>
      <xdr:graphicFrame macro="">
        <xdr:nvGraphicFramePr>
          <xdr:cNvPr id="742" name="แผนภูมิ 28">
            <a:extLst>
              <a:ext uri="{FF2B5EF4-FFF2-40B4-BE49-F238E27FC236}">
                <a16:creationId xmlns:a16="http://schemas.microsoft.com/office/drawing/2014/main" id="{60D49D73-184C-4582-A2CD-C1BC2DD4085B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"/>
          </a:graphicData>
        </a:graphic>
      </xdr:graphicFrame>
      <xdr:sp macro="" textlink="">
        <xdr:nvSpPr>
          <xdr:cNvPr id="743" name="กล่องข้อความ 29">
            <a:extLst>
              <a:ext uri="{FF2B5EF4-FFF2-40B4-BE49-F238E27FC236}">
                <a16:creationId xmlns:a16="http://schemas.microsoft.com/office/drawing/2014/main" id="{BA69062F-BE06-4662-82C5-7E4644658A2C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744" name="ตัวเชื่อมต่อตรง 30">
            <a:extLst>
              <a:ext uri="{FF2B5EF4-FFF2-40B4-BE49-F238E27FC236}">
                <a16:creationId xmlns:a16="http://schemas.microsoft.com/office/drawing/2014/main" id="{BE71F964-5BCD-4871-8C55-4A98E7670FAD}"/>
              </a:ext>
            </a:extLst>
          </xdr:cNvPr>
          <xdr:cNvCxnSpPr/>
        </xdr:nvCxnSpPr>
        <xdr:spPr>
          <a:xfrm>
            <a:off x="1370398" y="2208696"/>
            <a:ext cx="5601060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45" name="กล่องข้อความ 31">
            <a:extLst>
              <a:ext uri="{FF2B5EF4-FFF2-40B4-BE49-F238E27FC236}">
                <a16:creationId xmlns:a16="http://schemas.microsoft.com/office/drawing/2014/main" id="{B3861277-52DA-4D79-8356-7D70530D2F69}"/>
              </a:ext>
            </a:extLst>
          </xdr:cNvPr>
          <xdr:cNvSpPr txBox="1"/>
        </xdr:nvSpPr>
        <xdr:spPr>
          <a:xfrm>
            <a:off x="6665628" y="1999158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&gt;60</a:t>
            </a:r>
            <a:endParaRPr lang="th-TH" sz="1100"/>
          </a:p>
        </xdr:txBody>
      </xdr:sp>
    </xdr:grpSp>
    <xdr:clientData/>
  </xdr:twoCellAnchor>
  <xdr:twoCellAnchor>
    <xdr:from>
      <xdr:col>3</xdr:col>
      <xdr:colOff>303069</xdr:colOff>
      <xdr:row>1014</xdr:row>
      <xdr:rowOff>138359</xdr:rowOff>
    </xdr:from>
    <xdr:to>
      <xdr:col>16</xdr:col>
      <xdr:colOff>47228</xdr:colOff>
      <xdr:row>1014</xdr:row>
      <xdr:rowOff>138359</xdr:rowOff>
    </xdr:to>
    <xdr:cxnSp macro="">
      <xdr:nvCxnSpPr>
        <xdr:cNvPr id="757" name="ตัวเชื่อมต่อตรง 30">
          <a:extLst>
            <a:ext uri="{FF2B5EF4-FFF2-40B4-BE49-F238E27FC236}">
              <a16:creationId xmlns:a16="http://schemas.microsoft.com/office/drawing/2014/main" id="{E616E97D-5CD2-426A-AA4F-9C3B4F610ABB}"/>
            </a:ext>
          </a:extLst>
        </xdr:cNvPr>
        <xdr:cNvCxnSpPr/>
      </xdr:nvCxnSpPr>
      <xdr:spPr>
        <a:xfrm>
          <a:off x="1194955" y="196353359"/>
          <a:ext cx="5034864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66722</xdr:colOff>
      <xdr:row>1013</xdr:row>
      <xdr:rowOff>86591</xdr:rowOff>
    </xdr:from>
    <xdr:to>
      <xdr:col>16</xdr:col>
      <xdr:colOff>164023</xdr:colOff>
      <xdr:row>1014</xdr:row>
      <xdr:rowOff>167125</xdr:rowOff>
    </xdr:to>
    <xdr:sp macro="" textlink="">
      <xdr:nvSpPr>
        <xdr:cNvPr id="758" name="กล่องข้อความ 31">
          <a:extLst>
            <a:ext uri="{FF2B5EF4-FFF2-40B4-BE49-F238E27FC236}">
              <a16:creationId xmlns:a16="http://schemas.microsoft.com/office/drawing/2014/main" id="{E797170F-B6D8-4C0F-8366-38D59202FAA6}"/>
            </a:ext>
          </a:extLst>
        </xdr:cNvPr>
        <xdr:cNvSpPr txBox="1"/>
      </xdr:nvSpPr>
      <xdr:spPr>
        <a:xfrm>
          <a:off x="5842336" y="196111091"/>
          <a:ext cx="504278" cy="271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&gt;100</a:t>
          </a:r>
          <a:endParaRPr lang="th-TH" sz="1100"/>
        </a:p>
      </xdr:txBody>
    </xdr:sp>
    <xdr:clientData/>
  </xdr:twoCellAnchor>
  <xdr:twoCellAnchor>
    <xdr:from>
      <xdr:col>3</xdr:col>
      <xdr:colOff>282287</xdr:colOff>
      <xdr:row>1017</xdr:row>
      <xdr:rowOff>65623</xdr:rowOff>
    </xdr:from>
    <xdr:to>
      <xdr:col>16</xdr:col>
      <xdr:colOff>26446</xdr:colOff>
      <xdr:row>1017</xdr:row>
      <xdr:rowOff>65623</xdr:rowOff>
    </xdr:to>
    <xdr:cxnSp macro="">
      <xdr:nvCxnSpPr>
        <xdr:cNvPr id="759" name="ตัวเชื่อมต่อตรง 30">
          <a:extLst>
            <a:ext uri="{FF2B5EF4-FFF2-40B4-BE49-F238E27FC236}">
              <a16:creationId xmlns:a16="http://schemas.microsoft.com/office/drawing/2014/main" id="{E9E10FDC-ACAA-454B-A5C8-494141610654}"/>
            </a:ext>
          </a:extLst>
        </xdr:cNvPr>
        <xdr:cNvCxnSpPr/>
      </xdr:nvCxnSpPr>
      <xdr:spPr>
        <a:xfrm>
          <a:off x="1174173" y="196852123"/>
          <a:ext cx="5034864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158509</xdr:colOff>
      <xdr:row>1016</xdr:row>
      <xdr:rowOff>39832</xdr:rowOff>
    </xdr:from>
    <xdr:to>
      <xdr:col>17</xdr:col>
      <xdr:colOff>47992</xdr:colOff>
      <xdr:row>1017</xdr:row>
      <xdr:rowOff>120366</xdr:rowOff>
    </xdr:to>
    <xdr:sp macro="" textlink="">
      <xdr:nvSpPr>
        <xdr:cNvPr id="760" name="กล่องข้อความ 31">
          <a:extLst>
            <a:ext uri="{FF2B5EF4-FFF2-40B4-BE49-F238E27FC236}">
              <a16:creationId xmlns:a16="http://schemas.microsoft.com/office/drawing/2014/main" id="{638084CD-13EB-4161-89B0-6B856AE56FE5}"/>
            </a:ext>
          </a:extLst>
        </xdr:cNvPr>
        <xdr:cNvSpPr txBox="1"/>
      </xdr:nvSpPr>
      <xdr:spPr>
        <a:xfrm>
          <a:off x="5934123" y="196635832"/>
          <a:ext cx="504278" cy="271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&gt;80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1036</xdr:row>
      <xdr:rowOff>0</xdr:rowOff>
    </xdr:from>
    <xdr:to>
      <xdr:col>17</xdr:col>
      <xdr:colOff>12887</xdr:colOff>
      <xdr:row>1058</xdr:row>
      <xdr:rowOff>188915</xdr:rowOff>
    </xdr:to>
    <xdr:grpSp>
      <xdr:nvGrpSpPr>
        <xdr:cNvPr id="761" name="กลุ่ม 27">
          <a:extLst>
            <a:ext uri="{FF2B5EF4-FFF2-40B4-BE49-F238E27FC236}">
              <a16:creationId xmlns:a16="http://schemas.microsoft.com/office/drawing/2014/main" id="{E16777A6-17B6-4E62-A1B9-96C4C9249A30}"/>
            </a:ext>
          </a:extLst>
        </xdr:cNvPr>
        <xdr:cNvGrpSpPr/>
      </xdr:nvGrpSpPr>
      <xdr:grpSpPr>
        <a:xfrm>
          <a:off x="485775" y="197358000"/>
          <a:ext cx="5956487" cy="4379915"/>
          <a:chOff x="604145" y="220896"/>
          <a:chExt cx="6583939" cy="4243164"/>
        </a:xfrm>
      </xdr:grpSpPr>
      <xdr:graphicFrame macro="">
        <xdr:nvGraphicFramePr>
          <xdr:cNvPr id="762" name="แผนภูมิ 28">
            <a:extLst>
              <a:ext uri="{FF2B5EF4-FFF2-40B4-BE49-F238E27FC236}">
                <a16:creationId xmlns:a16="http://schemas.microsoft.com/office/drawing/2014/main" id="{E4389733-E0B8-45CE-B0EB-7A21475646CB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"/>
          </a:graphicData>
        </a:graphic>
      </xdr:graphicFrame>
      <xdr:sp macro="" textlink="">
        <xdr:nvSpPr>
          <xdr:cNvPr id="763" name="กล่องข้อความ 29">
            <a:extLst>
              <a:ext uri="{FF2B5EF4-FFF2-40B4-BE49-F238E27FC236}">
                <a16:creationId xmlns:a16="http://schemas.microsoft.com/office/drawing/2014/main" id="{44223C75-39FA-450B-875C-EFFBC6941A78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770" name="ตัวเชื่อมต่อตรง 30">
            <a:extLst>
              <a:ext uri="{FF2B5EF4-FFF2-40B4-BE49-F238E27FC236}">
                <a16:creationId xmlns:a16="http://schemas.microsoft.com/office/drawing/2014/main" id="{04370665-7B90-49E9-BD00-2A2C8D78B67F}"/>
              </a:ext>
            </a:extLst>
          </xdr:cNvPr>
          <xdr:cNvCxnSpPr/>
        </xdr:nvCxnSpPr>
        <xdr:spPr>
          <a:xfrm>
            <a:off x="1331867" y="1755705"/>
            <a:ext cx="5601059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71" name="กล่องข้อความ 31">
            <a:extLst>
              <a:ext uri="{FF2B5EF4-FFF2-40B4-BE49-F238E27FC236}">
                <a16:creationId xmlns:a16="http://schemas.microsoft.com/office/drawing/2014/main" id="{9EFD2116-0320-4F93-87E0-D7BF14DD93D9}"/>
              </a:ext>
            </a:extLst>
          </xdr:cNvPr>
          <xdr:cNvSpPr txBox="1"/>
        </xdr:nvSpPr>
        <xdr:spPr>
          <a:xfrm>
            <a:off x="6627097" y="1546167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&gt;80</a:t>
            </a:r>
            <a:endParaRPr lang="th-TH" sz="1100"/>
          </a:p>
        </xdr:txBody>
      </xdr:sp>
    </xdr:grpSp>
    <xdr:clientData/>
  </xdr:twoCellAnchor>
  <xdr:twoCellAnchor>
    <xdr:from>
      <xdr:col>3</xdr:col>
      <xdr:colOff>264968</xdr:colOff>
      <xdr:row>1048</xdr:row>
      <xdr:rowOff>143555</xdr:rowOff>
    </xdr:from>
    <xdr:to>
      <xdr:col>16</xdr:col>
      <xdr:colOff>9127</xdr:colOff>
      <xdr:row>1048</xdr:row>
      <xdr:rowOff>143555</xdr:rowOff>
    </xdr:to>
    <xdr:cxnSp macro="">
      <xdr:nvCxnSpPr>
        <xdr:cNvPr id="768" name="ตัวเชื่อมต่อตรง 30">
          <a:extLst>
            <a:ext uri="{FF2B5EF4-FFF2-40B4-BE49-F238E27FC236}">
              <a16:creationId xmlns:a16="http://schemas.microsoft.com/office/drawing/2014/main" id="{0C3EAF96-B8A6-44F3-8E6A-AE0C71CECA1C}"/>
            </a:ext>
          </a:extLst>
        </xdr:cNvPr>
        <xdr:cNvCxnSpPr/>
      </xdr:nvCxnSpPr>
      <xdr:spPr>
        <a:xfrm>
          <a:off x="1156854" y="203788055"/>
          <a:ext cx="5034864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141190</xdr:colOff>
      <xdr:row>1047</xdr:row>
      <xdr:rowOff>117764</xdr:rowOff>
    </xdr:from>
    <xdr:to>
      <xdr:col>17</xdr:col>
      <xdr:colOff>30673</xdr:colOff>
      <xdr:row>1049</xdr:row>
      <xdr:rowOff>7798</xdr:rowOff>
    </xdr:to>
    <xdr:sp macro="" textlink="">
      <xdr:nvSpPr>
        <xdr:cNvPr id="769" name="กล่องข้อความ 31">
          <a:extLst>
            <a:ext uri="{FF2B5EF4-FFF2-40B4-BE49-F238E27FC236}">
              <a16:creationId xmlns:a16="http://schemas.microsoft.com/office/drawing/2014/main" id="{4B27ED97-A4D7-4EA3-A4BE-ECC934ADACB6}"/>
            </a:ext>
          </a:extLst>
        </xdr:cNvPr>
        <xdr:cNvSpPr txBox="1"/>
      </xdr:nvSpPr>
      <xdr:spPr>
        <a:xfrm>
          <a:off x="5916804" y="203571764"/>
          <a:ext cx="504278" cy="271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&gt;45</a:t>
          </a:r>
          <a:endParaRPr lang="th-TH" sz="1100"/>
        </a:p>
      </xdr:txBody>
    </xdr:sp>
    <xdr:clientData/>
  </xdr:twoCellAnchor>
  <xdr:twoCellAnchor>
    <xdr:from>
      <xdr:col>2</xdr:col>
      <xdr:colOff>0</xdr:colOff>
      <xdr:row>1062</xdr:row>
      <xdr:rowOff>0</xdr:rowOff>
    </xdr:from>
    <xdr:to>
      <xdr:col>17</xdr:col>
      <xdr:colOff>60114</xdr:colOff>
      <xdr:row>1084</xdr:row>
      <xdr:rowOff>166688</xdr:rowOff>
    </xdr:to>
    <xdr:grpSp>
      <xdr:nvGrpSpPr>
        <xdr:cNvPr id="772" name="Group 771">
          <a:extLst>
            <a:ext uri="{FF2B5EF4-FFF2-40B4-BE49-F238E27FC236}">
              <a16:creationId xmlns:a16="http://schemas.microsoft.com/office/drawing/2014/main" id="{11E52563-4598-47CB-9E6D-740446B5C71D}"/>
            </a:ext>
          </a:extLst>
        </xdr:cNvPr>
        <xdr:cNvGrpSpPr/>
      </xdr:nvGrpSpPr>
      <xdr:grpSpPr>
        <a:xfrm>
          <a:off x="485775" y="202311000"/>
          <a:ext cx="6003714" cy="4357688"/>
          <a:chOff x="484909" y="163830000"/>
          <a:chExt cx="5965614" cy="4357688"/>
        </a:xfrm>
      </xdr:grpSpPr>
      <xdr:grpSp>
        <xdr:nvGrpSpPr>
          <xdr:cNvPr id="773" name="กลุ่ม 27">
            <a:extLst>
              <a:ext uri="{FF2B5EF4-FFF2-40B4-BE49-F238E27FC236}">
                <a16:creationId xmlns:a16="http://schemas.microsoft.com/office/drawing/2014/main" id="{2970AC32-9D2B-4691-9B58-FD265CC4D4DA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776" name="แผนภูมิ 28">
              <a:extLst>
                <a:ext uri="{FF2B5EF4-FFF2-40B4-BE49-F238E27FC236}">
                  <a16:creationId xmlns:a16="http://schemas.microsoft.com/office/drawing/2014/main" id="{BF79C6A5-3E51-44C3-9B84-545488543EFF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8"/>
            </a:graphicData>
          </a:graphic>
        </xdr:graphicFrame>
        <xdr:sp macro="" textlink="">
          <xdr:nvSpPr>
            <xdr:cNvPr id="777" name="กล่องข้อความ 29">
              <a:extLst>
                <a:ext uri="{FF2B5EF4-FFF2-40B4-BE49-F238E27FC236}">
                  <a16:creationId xmlns:a16="http://schemas.microsoft.com/office/drawing/2014/main" id="{5F5F77F5-BAA8-4E5E-8736-FE3B878A2B0C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774" name="ตัวเชื่อมต่อตรง 30">
            <a:extLst>
              <a:ext uri="{FF2B5EF4-FFF2-40B4-BE49-F238E27FC236}">
                <a16:creationId xmlns:a16="http://schemas.microsoft.com/office/drawing/2014/main" id="{37109FD6-CF84-4762-9153-80176A39F6C4}"/>
              </a:ext>
            </a:extLst>
          </xdr:cNvPr>
          <xdr:cNvCxnSpPr/>
        </xdr:nvCxnSpPr>
        <xdr:spPr>
          <a:xfrm>
            <a:off x="1186295" y="167007699"/>
            <a:ext cx="5034864" cy="0"/>
          </a:xfrm>
          <a:prstGeom prst="line">
            <a:avLst/>
          </a:prstGeom>
          <a:ln w="19050">
            <a:solidFill>
              <a:srgbClr val="E26714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75" name="กล่องข้อความ 31">
            <a:extLst>
              <a:ext uri="{FF2B5EF4-FFF2-40B4-BE49-F238E27FC236}">
                <a16:creationId xmlns:a16="http://schemas.microsoft.com/office/drawing/2014/main" id="{4AEFE139-7C3E-47C3-8D77-151FCCA1DCC9}"/>
              </a:ext>
            </a:extLst>
          </xdr:cNvPr>
          <xdr:cNvSpPr txBox="1"/>
        </xdr:nvSpPr>
        <xdr:spPr>
          <a:xfrm>
            <a:off x="5946245" y="166791408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&lt;12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1089</xdr:row>
      <xdr:rowOff>0</xdr:rowOff>
    </xdr:from>
    <xdr:to>
      <xdr:col>17</xdr:col>
      <xdr:colOff>60114</xdr:colOff>
      <xdr:row>1111</xdr:row>
      <xdr:rowOff>166688</xdr:rowOff>
    </xdr:to>
    <xdr:grpSp>
      <xdr:nvGrpSpPr>
        <xdr:cNvPr id="778" name="Group 777">
          <a:extLst>
            <a:ext uri="{FF2B5EF4-FFF2-40B4-BE49-F238E27FC236}">
              <a16:creationId xmlns:a16="http://schemas.microsoft.com/office/drawing/2014/main" id="{14A79AEF-6340-4009-8E54-0DA710BA28FA}"/>
            </a:ext>
          </a:extLst>
        </xdr:cNvPr>
        <xdr:cNvGrpSpPr/>
      </xdr:nvGrpSpPr>
      <xdr:grpSpPr>
        <a:xfrm>
          <a:off x="485775" y="207454500"/>
          <a:ext cx="6003714" cy="4357688"/>
          <a:chOff x="484909" y="163830000"/>
          <a:chExt cx="5965614" cy="4357688"/>
        </a:xfrm>
      </xdr:grpSpPr>
      <xdr:grpSp>
        <xdr:nvGrpSpPr>
          <xdr:cNvPr id="779" name="กลุ่ม 27">
            <a:extLst>
              <a:ext uri="{FF2B5EF4-FFF2-40B4-BE49-F238E27FC236}">
                <a16:creationId xmlns:a16="http://schemas.microsoft.com/office/drawing/2014/main" id="{61BA98AA-8430-4F38-B50C-78D6BBC46B1D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782" name="แผนภูมิ 28">
              <a:extLst>
                <a:ext uri="{FF2B5EF4-FFF2-40B4-BE49-F238E27FC236}">
                  <a16:creationId xmlns:a16="http://schemas.microsoft.com/office/drawing/2014/main" id="{83D2E8CE-09DB-4B6D-B2CC-B7C5AE3CBBCC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9"/>
            </a:graphicData>
          </a:graphic>
        </xdr:graphicFrame>
        <xdr:sp macro="" textlink="">
          <xdr:nvSpPr>
            <xdr:cNvPr id="783" name="กล่องข้อความ 29">
              <a:extLst>
                <a:ext uri="{FF2B5EF4-FFF2-40B4-BE49-F238E27FC236}">
                  <a16:creationId xmlns:a16="http://schemas.microsoft.com/office/drawing/2014/main" id="{78BE439B-DA79-4353-8629-C519F7BAED88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780" name="ตัวเชื่อมต่อตรง 30">
            <a:extLst>
              <a:ext uri="{FF2B5EF4-FFF2-40B4-BE49-F238E27FC236}">
                <a16:creationId xmlns:a16="http://schemas.microsoft.com/office/drawing/2014/main" id="{76DCB130-0CF1-4A5C-9C85-00B9CE0295D5}"/>
              </a:ext>
            </a:extLst>
          </xdr:cNvPr>
          <xdr:cNvCxnSpPr/>
        </xdr:nvCxnSpPr>
        <xdr:spPr>
          <a:xfrm>
            <a:off x="1186295" y="167007699"/>
            <a:ext cx="5034864" cy="0"/>
          </a:xfrm>
          <a:prstGeom prst="line">
            <a:avLst/>
          </a:prstGeom>
          <a:ln w="19050">
            <a:solidFill>
              <a:srgbClr val="E26714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81" name="กล่องข้อความ 31">
            <a:extLst>
              <a:ext uri="{FF2B5EF4-FFF2-40B4-BE49-F238E27FC236}">
                <a16:creationId xmlns:a16="http://schemas.microsoft.com/office/drawing/2014/main" id="{609C566C-FBC3-416E-A3DC-D7533FB5E187}"/>
              </a:ext>
            </a:extLst>
          </xdr:cNvPr>
          <xdr:cNvSpPr txBox="1"/>
        </xdr:nvSpPr>
        <xdr:spPr>
          <a:xfrm>
            <a:off x="5946245" y="166791408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&lt;12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1115</xdr:row>
      <xdr:rowOff>0</xdr:rowOff>
    </xdr:from>
    <xdr:to>
      <xdr:col>16</xdr:col>
      <xdr:colOff>190000</xdr:colOff>
      <xdr:row>1137</xdr:row>
      <xdr:rowOff>166688</xdr:rowOff>
    </xdr:to>
    <xdr:grpSp>
      <xdr:nvGrpSpPr>
        <xdr:cNvPr id="784" name="Group 783">
          <a:extLst>
            <a:ext uri="{FF2B5EF4-FFF2-40B4-BE49-F238E27FC236}">
              <a16:creationId xmlns:a16="http://schemas.microsoft.com/office/drawing/2014/main" id="{04181348-9092-4C5B-85A0-26BDBBA2C256}"/>
            </a:ext>
          </a:extLst>
        </xdr:cNvPr>
        <xdr:cNvGrpSpPr/>
      </xdr:nvGrpSpPr>
      <xdr:grpSpPr>
        <a:xfrm>
          <a:off x="485775" y="212407500"/>
          <a:ext cx="5924050" cy="4357688"/>
          <a:chOff x="484909" y="163830000"/>
          <a:chExt cx="5887682" cy="4357688"/>
        </a:xfrm>
      </xdr:grpSpPr>
      <xdr:grpSp>
        <xdr:nvGrpSpPr>
          <xdr:cNvPr id="785" name="กลุ่ม 27">
            <a:extLst>
              <a:ext uri="{FF2B5EF4-FFF2-40B4-BE49-F238E27FC236}">
                <a16:creationId xmlns:a16="http://schemas.microsoft.com/office/drawing/2014/main" id="{DDA090DF-6307-4E34-BEBC-60342E28375D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788" name="แผนภูมิ 28">
              <a:extLst>
                <a:ext uri="{FF2B5EF4-FFF2-40B4-BE49-F238E27FC236}">
                  <a16:creationId xmlns:a16="http://schemas.microsoft.com/office/drawing/2014/main" id="{1C9FA93E-6437-4DCA-A258-D0435D88069B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0"/>
            </a:graphicData>
          </a:graphic>
        </xdr:graphicFrame>
        <xdr:sp macro="" textlink="">
          <xdr:nvSpPr>
            <xdr:cNvPr id="789" name="กล่องข้อความ 29">
              <a:extLst>
                <a:ext uri="{FF2B5EF4-FFF2-40B4-BE49-F238E27FC236}">
                  <a16:creationId xmlns:a16="http://schemas.microsoft.com/office/drawing/2014/main" id="{636ED741-373F-41C1-B583-70B1157E2401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786" name="ตัวเชื่อมต่อตรง 30">
            <a:extLst>
              <a:ext uri="{FF2B5EF4-FFF2-40B4-BE49-F238E27FC236}">
                <a16:creationId xmlns:a16="http://schemas.microsoft.com/office/drawing/2014/main" id="{6549CE53-EEBA-44BE-BF6D-8B310DA8C64B}"/>
              </a:ext>
            </a:extLst>
          </xdr:cNvPr>
          <xdr:cNvCxnSpPr/>
        </xdr:nvCxnSpPr>
        <xdr:spPr>
          <a:xfrm>
            <a:off x="1281545" y="165604927"/>
            <a:ext cx="4675910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87" name="กล่องข้อความ 31">
            <a:extLst>
              <a:ext uri="{FF2B5EF4-FFF2-40B4-BE49-F238E27FC236}">
                <a16:creationId xmlns:a16="http://schemas.microsoft.com/office/drawing/2014/main" id="{05A72493-8038-4619-A5D0-47DCDEEBACB0}"/>
              </a:ext>
            </a:extLst>
          </xdr:cNvPr>
          <xdr:cNvSpPr txBox="1"/>
        </xdr:nvSpPr>
        <xdr:spPr>
          <a:xfrm>
            <a:off x="5868313" y="165319363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&gt;80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1142</xdr:row>
      <xdr:rowOff>0</xdr:rowOff>
    </xdr:from>
    <xdr:to>
      <xdr:col>18</xdr:col>
      <xdr:colOff>12886</xdr:colOff>
      <xdr:row>1164</xdr:row>
      <xdr:rowOff>188915</xdr:rowOff>
    </xdr:to>
    <xdr:grpSp>
      <xdr:nvGrpSpPr>
        <xdr:cNvPr id="344" name="กลุ่ม 27">
          <a:extLst>
            <a:ext uri="{FF2B5EF4-FFF2-40B4-BE49-F238E27FC236}">
              <a16:creationId xmlns:a16="http://schemas.microsoft.com/office/drawing/2014/main" id="{0E722531-3E80-4D6B-9F63-AA0F39872687}"/>
            </a:ext>
          </a:extLst>
        </xdr:cNvPr>
        <xdr:cNvGrpSpPr/>
      </xdr:nvGrpSpPr>
      <xdr:grpSpPr>
        <a:xfrm>
          <a:off x="485775" y="217551000"/>
          <a:ext cx="6023161" cy="4379915"/>
          <a:chOff x="604145" y="220896"/>
          <a:chExt cx="6661003" cy="4243164"/>
        </a:xfrm>
      </xdr:grpSpPr>
      <xdr:graphicFrame macro="">
        <xdr:nvGraphicFramePr>
          <xdr:cNvPr id="345" name="แผนภูมิ 28">
            <a:extLst>
              <a:ext uri="{FF2B5EF4-FFF2-40B4-BE49-F238E27FC236}">
                <a16:creationId xmlns:a16="http://schemas.microsoft.com/office/drawing/2014/main" id="{36B003E3-0162-4F64-A2F8-532481BC826B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"/>
          </a:graphicData>
        </a:graphic>
      </xdr:graphicFrame>
      <xdr:sp macro="" textlink="">
        <xdr:nvSpPr>
          <xdr:cNvPr id="346" name="กล่องข้อความ 29">
            <a:extLst>
              <a:ext uri="{FF2B5EF4-FFF2-40B4-BE49-F238E27FC236}">
                <a16:creationId xmlns:a16="http://schemas.microsoft.com/office/drawing/2014/main" id="{7CED26F5-A42D-4CA5-8E81-99028F3DA4D2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347" name="ตัวเชื่อมต่อตรง 30">
            <a:extLst>
              <a:ext uri="{FF2B5EF4-FFF2-40B4-BE49-F238E27FC236}">
                <a16:creationId xmlns:a16="http://schemas.microsoft.com/office/drawing/2014/main" id="{886D42DA-8FCB-452A-841B-17CDC23F500D}"/>
              </a:ext>
            </a:extLst>
          </xdr:cNvPr>
          <xdr:cNvCxnSpPr/>
        </xdr:nvCxnSpPr>
        <xdr:spPr>
          <a:xfrm>
            <a:off x="1408930" y="1982198"/>
            <a:ext cx="5601059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8" name="กล่องข้อความ 31">
            <a:extLst>
              <a:ext uri="{FF2B5EF4-FFF2-40B4-BE49-F238E27FC236}">
                <a16:creationId xmlns:a16="http://schemas.microsoft.com/office/drawing/2014/main" id="{CA2AAC77-DF97-41A3-B731-BD9DFEE95680}"/>
              </a:ext>
            </a:extLst>
          </xdr:cNvPr>
          <xdr:cNvSpPr txBox="1"/>
        </xdr:nvSpPr>
        <xdr:spPr>
          <a:xfrm>
            <a:off x="6704161" y="1772661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&gt;70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1168</xdr:row>
      <xdr:rowOff>0</xdr:rowOff>
    </xdr:from>
    <xdr:to>
      <xdr:col>17</xdr:col>
      <xdr:colOff>60114</xdr:colOff>
      <xdr:row>1190</xdr:row>
      <xdr:rowOff>166688</xdr:rowOff>
    </xdr:to>
    <xdr:grpSp>
      <xdr:nvGrpSpPr>
        <xdr:cNvPr id="349" name="Group 348">
          <a:extLst>
            <a:ext uri="{FF2B5EF4-FFF2-40B4-BE49-F238E27FC236}">
              <a16:creationId xmlns:a16="http://schemas.microsoft.com/office/drawing/2014/main" id="{29076A02-7FBF-4185-B55C-F2EBE87609C3}"/>
            </a:ext>
          </a:extLst>
        </xdr:cNvPr>
        <xdr:cNvGrpSpPr/>
      </xdr:nvGrpSpPr>
      <xdr:grpSpPr>
        <a:xfrm>
          <a:off x="485775" y="222504000"/>
          <a:ext cx="6003714" cy="4357688"/>
          <a:chOff x="484909" y="163830000"/>
          <a:chExt cx="5965614" cy="4357688"/>
        </a:xfrm>
      </xdr:grpSpPr>
      <xdr:grpSp>
        <xdr:nvGrpSpPr>
          <xdr:cNvPr id="350" name="กลุ่ม 27">
            <a:extLst>
              <a:ext uri="{FF2B5EF4-FFF2-40B4-BE49-F238E27FC236}">
                <a16:creationId xmlns:a16="http://schemas.microsoft.com/office/drawing/2014/main" id="{F60668BB-0BD7-4D91-8E31-9A33B5BFC813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353" name="แผนภูมิ 28">
              <a:extLst>
                <a:ext uri="{FF2B5EF4-FFF2-40B4-BE49-F238E27FC236}">
                  <a16:creationId xmlns:a16="http://schemas.microsoft.com/office/drawing/2014/main" id="{CFF5E45F-0D23-4A21-B31E-8C59D7C5CEB0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2"/>
            </a:graphicData>
          </a:graphic>
        </xdr:graphicFrame>
        <xdr:sp macro="" textlink="">
          <xdr:nvSpPr>
            <xdr:cNvPr id="354" name="กล่องข้อความ 29">
              <a:extLst>
                <a:ext uri="{FF2B5EF4-FFF2-40B4-BE49-F238E27FC236}">
                  <a16:creationId xmlns:a16="http://schemas.microsoft.com/office/drawing/2014/main" id="{3909708B-3EEB-4FF9-BB16-549B701FD8CE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351" name="ตัวเชื่อมต่อตรง 30">
            <a:extLst>
              <a:ext uri="{FF2B5EF4-FFF2-40B4-BE49-F238E27FC236}">
                <a16:creationId xmlns:a16="http://schemas.microsoft.com/office/drawing/2014/main" id="{EE622F47-3998-421F-B64B-ADB6AD168E57}"/>
              </a:ext>
            </a:extLst>
          </xdr:cNvPr>
          <xdr:cNvCxnSpPr/>
        </xdr:nvCxnSpPr>
        <xdr:spPr>
          <a:xfrm>
            <a:off x="1186295" y="167007699"/>
            <a:ext cx="5034864" cy="0"/>
          </a:xfrm>
          <a:prstGeom prst="line">
            <a:avLst/>
          </a:prstGeom>
          <a:ln w="19050">
            <a:solidFill>
              <a:srgbClr val="E26714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2" name="กล่องข้อความ 31">
            <a:extLst>
              <a:ext uri="{FF2B5EF4-FFF2-40B4-BE49-F238E27FC236}">
                <a16:creationId xmlns:a16="http://schemas.microsoft.com/office/drawing/2014/main" id="{CA6D3388-7DE7-471C-B927-7631BB436112}"/>
              </a:ext>
            </a:extLst>
          </xdr:cNvPr>
          <xdr:cNvSpPr txBox="1"/>
        </xdr:nvSpPr>
        <xdr:spPr>
          <a:xfrm>
            <a:off x="5946245" y="166791408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&lt;12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1195</xdr:row>
      <xdr:rowOff>0</xdr:rowOff>
    </xdr:from>
    <xdr:to>
      <xdr:col>18</xdr:col>
      <xdr:colOff>12886</xdr:colOff>
      <xdr:row>1217</xdr:row>
      <xdr:rowOff>188915</xdr:rowOff>
    </xdr:to>
    <xdr:grpSp>
      <xdr:nvGrpSpPr>
        <xdr:cNvPr id="355" name="กลุ่ม 27">
          <a:extLst>
            <a:ext uri="{FF2B5EF4-FFF2-40B4-BE49-F238E27FC236}">
              <a16:creationId xmlns:a16="http://schemas.microsoft.com/office/drawing/2014/main" id="{FC834D3A-22FD-42E7-BFEA-1546C2378118}"/>
            </a:ext>
          </a:extLst>
        </xdr:cNvPr>
        <xdr:cNvGrpSpPr/>
      </xdr:nvGrpSpPr>
      <xdr:grpSpPr>
        <a:xfrm>
          <a:off x="485775" y="227647500"/>
          <a:ext cx="6023161" cy="4379915"/>
          <a:chOff x="604145" y="220896"/>
          <a:chExt cx="6661003" cy="4243164"/>
        </a:xfrm>
      </xdr:grpSpPr>
      <xdr:graphicFrame macro="">
        <xdr:nvGraphicFramePr>
          <xdr:cNvPr id="356" name="แผนภูมิ 28">
            <a:extLst>
              <a:ext uri="{FF2B5EF4-FFF2-40B4-BE49-F238E27FC236}">
                <a16:creationId xmlns:a16="http://schemas.microsoft.com/office/drawing/2014/main" id="{6A5C41A2-E784-46DE-88D4-3922D4403ADA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"/>
          </a:graphicData>
        </a:graphic>
      </xdr:graphicFrame>
      <xdr:sp macro="" textlink="">
        <xdr:nvSpPr>
          <xdr:cNvPr id="357" name="กล่องข้อความ 29">
            <a:extLst>
              <a:ext uri="{FF2B5EF4-FFF2-40B4-BE49-F238E27FC236}">
                <a16:creationId xmlns:a16="http://schemas.microsoft.com/office/drawing/2014/main" id="{C382758E-644C-49AB-BE89-CB4F4E522784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358" name="ตัวเชื่อมต่อตรง 30">
            <a:extLst>
              <a:ext uri="{FF2B5EF4-FFF2-40B4-BE49-F238E27FC236}">
                <a16:creationId xmlns:a16="http://schemas.microsoft.com/office/drawing/2014/main" id="{6A0A790C-E0BA-45E0-939F-ED1AAC648337}"/>
              </a:ext>
            </a:extLst>
          </xdr:cNvPr>
          <xdr:cNvCxnSpPr/>
        </xdr:nvCxnSpPr>
        <xdr:spPr>
          <a:xfrm>
            <a:off x="1408930" y="1982198"/>
            <a:ext cx="5601059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9" name="กล่องข้อความ 31">
            <a:extLst>
              <a:ext uri="{FF2B5EF4-FFF2-40B4-BE49-F238E27FC236}">
                <a16:creationId xmlns:a16="http://schemas.microsoft.com/office/drawing/2014/main" id="{6CD37781-BFCA-46FA-914B-CE6E3E0E11AB}"/>
              </a:ext>
            </a:extLst>
          </xdr:cNvPr>
          <xdr:cNvSpPr txBox="1"/>
        </xdr:nvSpPr>
        <xdr:spPr>
          <a:xfrm>
            <a:off x="6704161" y="1772661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&gt;70</a:t>
            </a:r>
            <a:endParaRPr lang="th-TH" sz="1100"/>
          </a:p>
        </xdr:txBody>
      </xdr:sp>
    </xdr:grpSp>
    <xdr:clientData/>
  </xdr:twoCellAnchor>
  <xdr:twoCellAnchor>
    <xdr:from>
      <xdr:col>3</xdr:col>
      <xdr:colOff>285750</xdr:colOff>
      <xdr:row>1208</xdr:row>
      <xdr:rowOff>77745</xdr:rowOff>
    </xdr:from>
    <xdr:to>
      <xdr:col>16</xdr:col>
      <xdr:colOff>29907</xdr:colOff>
      <xdr:row>1208</xdr:row>
      <xdr:rowOff>77745</xdr:rowOff>
    </xdr:to>
    <xdr:cxnSp macro="">
      <xdr:nvCxnSpPr>
        <xdr:cNvPr id="360" name="ตัวเชื่อมต่อตรง 30">
          <a:extLst>
            <a:ext uri="{FF2B5EF4-FFF2-40B4-BE49-F238E27FC236}">
              <a16:creationId xmlns:a16="http://schemas.microsoft.com/office/drawing/2014/main" id="{C861045F-5615-4D37-9FC9-28EB038923F6}"/>
            </a:ext>
          </a:extLst>
        </xdr:cNvPr>
        <xdr:cNvCxnSpPr/>
      </xdr:nvCxnSpPr>
      <xdr:spPr>
        <a:xfrm>
          <a:off x="1177636" y="234964245"/>
          <a:ext cx="5034862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161972</xdr:colOff>
      <xdr:row>1207</xdr:row>
      <xdr:rowOff>51955</xdr:rowOff>
    </xdr:from>
    <xdr:to>
      <xdr:col>17</xdr:col>
      <xdr:colOff>51455</xdr:colOff>
      <xdr:row>1208</xdr:row>
      <xdr:rowOff>132489</xdr:rowOff>
    </xdr:to>
    <xdr:sp macro="" textlink="">
      <xdr:nvSpPr>
        <xdr:cNvPr id="361" name="กล่องข้อความ 31">
          <a:extLst>
            <a:ext uri="{FF2B5EF4-FFF2-40B4-BE49-F238E27FC236}">
              <a16:creationId xmlns:a16="http://schemas.microsoft.com/office/drawing/2014/main" id="{BE07CC06-A64E-4933-95A6-46C26EED96DE}"/>
            </a:ext>
          </a:extLst>
        </xdr:cNvPr>
        <xdr:cNvSpPr txBox="1"/>
      </xdr:nvSpPr>
      <xdr:spPr>
        <a:xfrm>
          <a:off x="5937586" y="234747955"/>
          <a:ext cx="504278" cy="271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&gt;</a:t>
          </a:r>
          <a:r>
            <a:rPr lang="th-TH" sz="1100"/>
            <a:t>40</a:t>
          </a:r>
        </a:p>
      </xdr:txBody>
    </xdr:sp>
    <xdr:clientData/>
  </xdr:twoCellAnchor>
  <xdr:twoCellAnchor>
    <xdr:from>
      <xdr:col>2</xdr:col>
      <xdr:colOff>0</xdr:colOff>
      <xdr:row>1221</xdr:row>
      <xdr:rowOff>0</xdr:rowOff>
    </xdr:from>
    <xdr:to>
      <xdr:col>18</xdr:col>
      <xdr:colOff>4228</xdr:colOff>
      <xdr:row>1243</xdr:row>
      <xdr:rowOff>188915</xdr:rowOff>
    </xdr:to>
    <xdr:grpSp>
      <xdr:nvGrpSpPr>
        <xdr:cNvPr id="362" name="กลุ่ม 27">
          <a:extLst>
            <a:ext uri="{FF2B5EF4-FFF2-40B4-BE49-F238E27FC236}">
              <a16:creationId xmlns:a16="http://schemas.microsoft.com/office/drawing/2014/main" id="{94346EF3-F62D-40FB-AE2E-7C6B93082708}"/>
            </a:ext>
          </a:extLst>
        </xdr:cNvPr>
        <xdr:cNvGrpSpPr/>
      </xdr:nvGrpSpPr>
      <xdr:grpSpPr>
        <a:xfrm>
          <a:off x="485775" y="232600500"/>
          <a:ext cx="6014503" cy="4379915"/>
          <a:chOff x="604145" y="220896"/>
          <a:chExt cx="6651371" cy="4243164"/>
        </a:xfrm>
      </xdr:grpSpPr>
      <xdr:graphicFrame macro="">
        <xdr:nvGraphicFramePr>
          <xdr:cNvPr id="363" name="แผนภูมิ 28">
            <a:extLst>
              <a:ext uri="{FF2B5EF4-FFF2-40B4-BE49-F238E27FC236}">
                <a16:creationId xmlns:a16="http://schemas.microsoft.com/office/drawing/2014/main" id="{80B3008F-CE77-4D48-804D-557C4FF33CDC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"/>
          </a:graphicData>
        </a:graphic>
      </xdr:graphicFrame>
      <xdr:sp macro="" textlink="">
        <xdr:nvSpPr>
          <xdr:cNvPr id="364" name="กล่องข้อความ 29">
            <a:extLst>
              <a:ext uri="{FF2B5EF4-FFF2-40B4-BE49-F238E27FC236}">
                <a16:creationId xmlns:a16="http://schemas.microsoft.com/office/drawing/2014/main" id="{1C4042BB-9D69-4F62-8398-98EFA291C44B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365" name="ตัวเชื่อมต่อตรง 30">
            <a:extLst>
              <a:ext uri="{FF2B5EF4-FFF2-40B4-BE49-F238E27FC236}">
                <a16:creationId xmlns:a16="http://schemas.microsoft.com/office/drawing/2014/main" id="{FA0D63DF-9998-41B1-90FA-E24351EB6F37}"/>
              </a:ext>
            </a:extLst>
          </xdr:cNvPr>
          <xdr:cNvCxnSpPr/>
        </xdr:nvCxnSpPr>
        <xdr:spPr>
          <a:xfrm>
            <a:off x="1399297" y="1529206"/>
            <a:ext cx="5601059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6" name="กล่องข้อความ 31">
            <a:extLst>
              <a:ext uri="{FF2B5EF4-FFF2-40B4-BE49-F238E27FC236}">
                <a16:creationId xmlns:a16="http://schemas.microsoft.com/office/drawing/2014/main" id="{C040181D-341A-4D35-859F-10218C75CB9B}"/>
              </a:ext>
            </a:extLst>
          </xdr:cNvPr>
          <xdr:cNvSpPr txBox="1"/>
        </xdr:nvSpPr>
        <xdr:spPr>
          <a:xfrm>
            <a:off x="6694529" y="1319669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</a:t>
            </a:r>
            <a:r>
              <a:rPr lang="th-TH" sz="1100"/>
              <a:t>90</a:t>
            </a:r>
          </a:p>
        </xdr:txBody>
      </xdr:sp>
    </xdr:grpSp>
    <xdr:clientData/>
  </xdr:twoCellAnchor>
  <xdr:twoCellAnchor>
    <xdr:from>
      <xdr:col>3</xdr:col>
      <xdr:colOff>303068</xdr:colOff>
      <xdr:row>1226</xdr:row>
      <xdr:rowOff>181654</xdr:rowOff>
    </xdr:from>
    <xdr:to>
      <xdr:col>16</xdr:col>
      <xdr:colOff>47225</xdr:colOff>
      <xdr:row>1226</xdr:row>
      <xdr:rowOff>181654</xdr:rowOff>
    </xdr:to>
    <xdr:cxnSp macro="">
      <xdr:nvCxnSpPr>
        <xdr:cNvPr id="367" name="ตัวเชื่อมต่อตรง 30">
          <a:extLst>
            <a:ext uri="{FF2B5EF4-FFF2-40B4-BE49-F238E27FC236}">
              <a16:creationId xmlns:a16="http://schemas.microsoft.com/office/drawing/2014/main" id="{434EFAC9-C96C-45B4-8AB2-CDEE3642306B}"/>
            </a:ext>
          </a:extLst>
        </xdr:cNvPr>
        <xdr:cNvCxnSpPr/>
      </xdr:nvCxnSpPr>
      <xdr:spPr>
        <a:xfrm>
          <a:off x="1194954" y="238878154"/>
          <a:ext cx="5034862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40745</xdr:colOff>
      <xdr:row>1225</xdr:row>
      <xdr:rowOff>121227</xdr:rowOff>
    </xdr:from>
    <xdr:to>
      <xdr:col>16</xdr:col>
      <xdr:colOff>138046</xdr:colOff>
      <xdr:row>1227</xdr:row>
      <xdr:rowOff>11261</xdr:rowOff>
    </xdr:to>
    <xdr:sp macro="" textlink="">
      <xdr:nvSpPr>
        <xdr:cNvPr id="368" name="กล่องข้อความ 31">
          <a:extLst>
            <a:ext uri="{FF2B5EF4-FFF2-40B4-BE49-F238E27FC236}">
              <a16:creationId xmlns:a16="http://schemas.microsoft.com/office/drawing/2014/main" id="{68B50B02-49AE-4720-A122-8A50DC067C73}"/>
            </a:ext>
          </a:extLst>
        </xdr:cNvPr>
        <xdr:cNvSpPr txBox="1"/>
      </xdr:nvSpPr>
      <xdr:spPr>
        <a:xfrm>
          <a:off x="5816359" y="238627227"/>
          <a:ext cx="504278" cy="271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/>
            <a:t>100</a:t>
          </a:r>
        </a:p>
      </xdr:txBody>
    </xdr:sp>
    <xdr:clientData/>
  </xdr:twoCellAnchor>
  <xdr:twoCellAnchor>
    <xdr:from>
      <xdr:col>2</xdr:col>
      <xdr:colOff>0</xdr:colOff>
      <xdr:row>1248</xdr:row>
      <xdr:rowOff>0</xdr:rowOff>
    </xdr:from>
    <xdr:to>
      <xdr:col>17</xdr:col>
      <xdr:colOff>21547</xdr:colOff>
      <xdr:row>1270</xdr:row>
      <xdr:rowOff>188915</xdr:rowOff>
    </xdr:to>
    <xdr:grpSp>
      <xdr:nvGrpSpPr>
        <xdr:cNvPr id="369" name="กลุ่ม 27">
          <a:extLst>
            <a:ext uri="{FF2B5EF4-FFF2-40B4-BE49-F238E27FC236}">
              <a16:creationId xmlns:a16="http://schemas.microsoft.com/office/drawing/2014/main" id="{6A9DA4A5-EAC3-45FF-B9C1-BBE77092928C}"/>
            </a:ext>
          </a:extLst>
        </xdr:cNvPr>
        <xdr:cNvGrpSpPr/>
      </xdr:nvGrpSpPr>
      <xdr:grpSpPr>
        <a:xfrm>
          <a:off x="485775" y="237744000"/>
          <a:ext cx="5965147" cy="4379915"/>
          <a:chOff x="604145" y="220896"/>
          <a:chExt cx="6593575" cy="4243164"/>
        </a:xfrm>
      </xdr:grpSpPr>
      <xdr:graphicFrame macro="">
        <xdr:nvGraphicFramePr>
          <xdr:cNvPr id="370" name="แผนภูมิ 28">
            <a:extLst>
              <a:ext uri="{FF2B5EF4-FFF2-40B4-BE49-F238E27FC236}">
                <a16:creationId xmlns:a16="http://schemas.microsoft.com/office/drawing/2014/main" id="{0827456C-4773-42DC-8A38-E3739AE8F921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"/>
          </a:graphicData>
        </a:graphic>
      </xdr:graphicFrame>
      <xdr:sp macro="" textlink="">
        <xdr:nvSpPr>
          <xdr:cNvPr id="371" name="กล่องข้อความ 29">
            <a:extLst>
              <a:ext uri="{FF2B5EF4-FFF2-40B4-BE49-F238E27FC236}">
                <a16:creationId xmlns:a16="http://schemas.microsoft.com/office/drawing/2014/main" id="{A59B84B6-14C0-445D-9744-61339AB67FD7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372" name="ตัวเชื่อมต่อตรง 30">
            <a:extLst>
              <a:ext uri="{FF2B5EF4-FFF2-40B4-BE49-F238E27FC236}">
                <a16:creationId xmlns:a16="http://schemas.microsoft.com/office/drawing/2014/main" id="{F17FAA39-46BF-441A-B22E-E8EC59107951}"/>
              </a:ext>
            </a:extLst>
          </xdr:cNvPr>
          <xdr:cNvCxnSpPr/>
        </xdr:nvCxnSpPr>
        <xdr:spPr>
          <a:xfrm>
            <a:off x="1341500" y="2217083"/>
            <a:ext cx="5601059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4" name="กล่องข้อความ 31">
            <a:extLst>
              <a:ext uri="{FF2B5EF4-FFF2-40B4-BE49-F238E27FC236}">
                <a16:creationId xmlns:a16="http://schemas.microsoft.com/office/drawing/2014/main" id="{33ED88F2-D785-432D-84BF-71418F8E80A6}"/>
              </a:ext>
            </a:extLst>
          </xdr:cNvPr>
          <xdr:cNvSpPr txBox="1"/>
        </xdr:nvSpPr>
        <xdr:spPr>
          <a:xfrm>
            <a:off x="6636733" y="2007546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</a:t>
            </a:r>
            <a:r>
              <a:rPr lang="th-TH" sz="1100"/>
              <a:t>60</a:t>
            </a:r>
          </a:p>
        </xdr:txBody>
      </xdr:sp>
    </xdr:grpSp>
    <xdr:clientData/>
  </xdr:twoCellAnchor>
  <xdr:twoCellAnchor>
    <xdr:from>
      <xdr:col>3</xdr:col>
      <xdr:colOff>277091</xdr:colOff>
      <xdr:row>1253</xdr:row>
      <xdr:rowOff>172995</xdr:rowOff>
    </xdr:from>
    <xdr:to>
      <xdr:col>16</xdr:col>
      <xdr:colOff>21248</xdr:colOff>
      <xdr:row>1253</xdr:row>
      <xdr:rowOff>172995</xdr:rowOff>
    </xdr:to>
    <xdr:cxnSp macro="">
      <xdr:nvCxnSpPr>
        <xdr:cNvPr id="376" name="ตัวเชื่อมต่อตรง 30">
          <a:extLst>
            <a:ext uri="{FF2B5EF4-FFF2-40B4-BE49-F238E27FC236}">
              <a16:creationId xmlns:a16="http://schemas.microsoft.com/office/drawing/2014/main" id="{9F87BE67-4D27-4993-BBE2-56059209A927}"/>
            </a:ext>
          </a:extLst>
        </xdr:cNvPr>
        <xdr:cNvCxnSpPr/>
      </xdr:nvCxnSpPr>
      <xdr:spPr>
        <a:xfrm>
          <a:off x="1168977" y="244203495"/>
          <a:ext cx="5034862" cy="0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153314</xdr:colOff>
      <xdr:row>1252</xdr:row>
      <xdr:rowOff>147205</xdr:rowOff>
    </xdr:from>
    <xdr:to>
      <xdr:col>17</xdr:col>
      <xdr:colOff>42797</xdr:colOff>
      <xdr:row>1254</xdr:row>
      <xdr:rowOff>37239</xdr:rowOff>
    </xdr:to>
    <xdr:sp macro="" textlink="">
      <xdr:nvSpPr>
        <xdr:cNvPr id="378" name="กล่องข้อความ 31">
          <a:extLst>
            <a:ext uri="{FF2B5EF4-FFF2-40B4-BE49-F238E27FC236}">
              <a16:creationId xmlns:a16="http://schemas.microsoft.com/office/drawing/2014/main" id="{9D78BE3B-FB2C-405E-B938-E06C59F1A5A5}"/>
            </a:ext>
          </a:extLst>
        </xdr:cNvPr>
        <xdr:cNvSpPr txBox="1"/>
      </xdr:nvSpPr>
      <xdr:spPr>
        <a:xfrm>
          <a:off x="5928928" y="243987205"/>
          <a:ext cx="504278" cy="271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/>
            <a:t>100</a:t>
          </a:r>
        </a:p>
      </xdr:txBody>
    </xdr:sp>
    <xdr:clientData/>
  </xdr:twoCellAnchor>
  <xdr:twoCellAnchor>
    <xdr:from>
      <xdr:col>2</xdr:col>
      <xdr:colOff>0</xdr:colOff>
      <xdr:row>1274</xdr:row>
      <xdr:rowOff>0</xdr:rowOff>
    </xdr:from>
    <xdr:to>
      <xdr:col>17</xdr:col>
      <xdr:colOff>30206</xdr:colOff>
      <xdr:row>1296</xdr:row>
      <xdr:rowOff>188915</xdr:rowOff>
    </xdr:to>
    <xdr:grpSp>
      <xdr:nvGrpSpPr>
        <xdr:cNvPr id="379" name="กลุ่ม 27">
          <a:extLst>
            <a:ext uri="{FF2B5EF4-FFF2-40B4-BE49-F238E27FC236}">
              <a16:creationId xmlns:a16="http://schemas.microsoft.com/office/drawing/2014/main" id="{BF8278AF-D538-45E0-8723-C560D9A777B8}"/>
            </a:ext>
          </a:extLst>
        </xdr:cNvPr>
        <xdr:cNvGrpSpPr/>
      </xdr:nvGrpSpPr>
      <xdr:grpSpPr>
        <a:xfrm>
          <a:off x="485775" y="242697000"/>
          <a:ext cx="5973806" cy="4379915"/>
          <a:chOff x="604145" y="220896"/>
          <a:chExt cx="6603208" cy="4243164"/>
        </a:xfrm>
      </xdr:grpSpPr>
      <xdr:graphicFrame macro="">
        <xdr:nvGraphicFramePr>
          <xdr:cNvPr id="380" name="แผนภูมิ 28">
            <a:extLst>
              <a:ext uri="{FF2B5EF4-FFF2-40B4-BE49-F238E27FC236}">
                <a16:creationId xmlns:a16="http://schemas.microsoft.com/office/drawing/2014/main" id="{DAD769F1-EF10-47DA-ADC8-683190DA4E29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"/>
          </a:graphicData>
        </a:graphic>
      </xdr:graphicFrame>
      <xdr:sp macro="" textlink="">
        <xdr:nvSpPr>
          <xdr:cNvPr id="382" name="กล่องข้อความ 29">
            <a:extLst>
              <a:ext uri="{FF2B5EF4-FFF2-40B4-BE49-F238E27FC236}">
                <a16:creationId xmlns:a16="http://schemas.microsoft.com/office/drawing/2014/main" id="{477DB9FC-B349-4683-BD30-F0C66E1999A3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383" name="ตัวเชื่อมต่อตรง 30">
            <a:extLst>
              <a:ext uri="{FF2B5EF4-FFF2-40B4-BE49-F238E27FC236}">
                <a16:creationId xmlns:a16="http://schemas.microsoft.com/office/drawing/2014/main" id="{044A61C2-0FF1-4C5A-BBC5-529C0162E1AA}"/>
              </a:ext>
            </a:extLst>
          </xdr:cNvPr>
          <xdr:cNvCxnSpPr/>
        </xdr:nvCxnSpPr>
        <xdr:spPr>
          <a:xfrm>
            <a:off x="1351133" y="3039179"/>
            <a:ext cx="5601059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4" name="กล่องข้อความ 31">
            <a:extLst>
              <a:ext uri="{FF2B5EF4-FFF2-40B4-BE49-F238E27FC236}">
                <a16:creationId xmlns:a16="http://schemas.microsoft.com/office/drawing/2014/main" id="{4C766115-222A-45E4-98EA-7C6444A187B4}"/>
              </a:ext>
            </a:extLst>
          </xdr:cNvPr>
          <xdr:cNvSpPr txBox="1"/>
        </xdr:nvSpPr>
        <xdr:spPr>
          <a:xfrm>
            <a:off x="6646366" y="2829642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&gt;25</a:t>
            </a:r>
            <a:endParaRPr lang="th-TH" sz="1100"/>
          </a:p>
        </xdr:txBody>
      </xdr:sp>
    </xdr:grpSp>
    <xdr:clientData/>
  </xdr:twoCellAnchor>
  <xdr:twoCellAnchor>
    <xdr:from>
      <xdr:col>3</xdr:col>
      <xdr:colOff>268432</xdr:colOff>
      <xdr:row>1288</xdr:row>
      <xdr:rowOff>112381</xdr:rowOff>
    </xdr:from>
    <xdr:to>
      <xdr:col>16</xdr:col>
      <xdr:colOff>12589</xdr:colOff>
      <xdr:row>1288</xdr:row>
      <xdr:rowOff>112381</xdr:rowOff>
    </xdr:to>
    <xdr:cxnSp macro="">
      <xdr:nvCxnSpPr>
        <xdr:cNvPr id="385" name="ตัวเชื่อมต่อตรง 30">
          <a:extLst>
            <a:ext uri="{FF2B5EF4-FFF2-40B4-BE49-F238E27FC236}">
              <a16:creationId xmlns:a16="http://schemas.microsoft.com/office/drawing/2014/main" id="{EF000F36-4A82-4DD3-8DE0-EFB834C09F58}"/>
            </a:ext>
          </a:extLst>
        </xdr:cNvPr>
        <xdr:cNvCxnSpPr/>
      </xdr:nvCxnSpPr>
      <xdr:spPr>
        <a:xfrm>
          <a:off x="1160318" y="251191381"/>
          <a:ext cx="5034862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144655</xdr:colOff>
      <xdr:row>1287</xdr:row>
      <xdr:rowOff>86591</xdr:rowOff>
    </xdr:from>
    <xdr:to>
      <xdr:col>17</xdr:col>
      <xdr:colOff>34138</xdr:colOff>
      <xdr:row>1288</xdr:row>
      <xdr:rowOff>167125</xdr:rowOff>
    </xdr:to>
    <xdr:sp macro="" textlink="">
      <xdr:nvSpPr>
        <xdr:cNvPr id="386" name="กล่องข้อความ 31">
          <a:extLst>
            <a:ext uri="{FF2B5EF4-FFF2-40B4-BE49-F238E27FC236}">
              <a16:creationId xmlns:a16="http://schemas.microsoft.com/office/drawing/2014/main" id="{B93185C8-8306-4F7B-BD59-CE291FBD3A15}"/>
            </a:ext>
          </a:extLst>
        </xdr:cNvPr>
        <xdr:cNvSpPr txBox="1"/>
      </xdr:nvSpPr>
      <xdr:spPr>
        <a:xfrm>
          <a:off x="5920269" y="250975091"/>
          <a:ext cx="504278" cy="271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&lt;30</a:t>
          </a:r>
          <a:endParaRPr lang="th-TH" sz="1100"/>
        </a:p>
      </xdr:txBody>
    </xdr:sp>
    <xdr:clientData/>
  </xdr:twoCellAnchor>
  <xdr:twoCellAnchor>
    <xdr:from>
      <xdr:col>2</xdr:col>
      <xdr:colOff>0</xdr:colOff>
      <xdr:row>1301</xdr:row>
      <xdr:rowOff>0</xdr:rowOff>
    </xdr:from>
    <xdr:to>
      <xdr:col>17</xdr:col>
      <xdr:colOff>21545</xdr:colOff>
      <xdr:row>1323</xdr:row>
      <xdr:rowOff>188915</xdr:rowOff>
    </xdr:to>
    <xdr:grpSp>
      <xdr:nvGrpSpPr>
        <xdr:cNvPr id="388" name="กลุ่ม 27">
          <a:extLst>
            <a:ext uri="{FF2B5EF4-FFF2-40B4-BE49-F238E27FC236}">
              <a16:creationId xmlns:a16="http://schemas.microsoft.com/office/drawing/2014/main" id="{4C769B89-849E-4E6B-84B4-B50D30B24EDC}"/>
            </a:ext>
          </a:extLst>
        </xdr:cNvPr>
        <xdr:cNvGrpSpPr/>
      </xdr:nvGrpSpPr>
      <xdr:grpSpPr>
        <a:xfrm>
          <a:off x="485775" y="247840500"/>
          <a:ext cx="5965145" cy="4379915"/>
          <a:chOff x="604145" y="220896"/>
          <a:chExt cx="6593931" cy="4243164"/>
        </a:xfrm>
      </xdr:grpSpPr>
      <xdr:graphicFrame macro="">
        <xdr:nvGraphicFramePr>
          <xdr:cNvPr id="389" name="แผนภูมิ 28">
            <a:extLst>
              <a:ext uri="{FF2B5EF4-FFF2-40B4-BE49-F238E27FC236}">
                <a16:creationId xmlns:a16="http://schemas.microsoft.com/office/drawing/2014/main" id="{CD27121B-8D2C-4E47-88A2-2D3E00EA86B7}"/>
              </a:ext>
            </a:extLst>
          </xdr:cNvPr>
          <xdr:cNvGraphicFramePr/>
        </xdr:nvGraphicFramePr>
        <xdr:xfrm>
          <a:off x="604145" y="220896"/>
          <a:ext cx="6457951" cy="42431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"/>
          </a:graphicData>
        </a:graphic>
      </xdr:graphicFrame>
      <xdr:sp macro="" textlink="">
        <xdr:nvSpPr>
          <xdr:cNvPr id="390" name="กล่องข้อความ 29">
            <a:extLst>
              <a:ext uri="{FF2B5EF4-FFF2-40B4-BE49-F238E27FC236}">
                <a16:creationId xmlns:a16="http://schemas.microsoft.com/office/drawing/2014/main" id="{5D62B82F-ADA4-4E2B-A2ED-253D866D9032}"/>
              </a:ext>
            </a:extLst>
          </xdr:cNvPr>
          <xdr:cNvSpPr txBox="1"/>
        </xdr:nvSpPr>
        <xdr:spPr>
          <a:xfrm>
            <a:off x="995468" y="951290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/>
              <a:t>ร้อยละ</a:t>
            </a:r>
          </a:p>
        </xdr:txBody>
      </xdr:sp>
      <xdr:cxnSp macro="">
        <xdr:nvCxnSpPr>
          <xdr:cNvPr id="391" name="ตัวเชื่อมต่อตรง 30">
            <a:extLst>
              <a:ext uri="{FF2B5EF4-FFF2-40B4-BE49-F238E27FC236}">
                <a16:creationId xmlns:a16="http://schemas.microsoft.com/office/drawing/2014/main" id="{4A9A599B-2E6E-4C43-AC48-CE950B4F9E7C}"/>
              </a:ext>
            </a:extLst>
          </xdr:cNvPr>
          <xdr:cNvCxnSpPr/>
        </xdr:nvCxnSpPr>
        <xdr:spPr>
          <a:xfrm>
            <a:off x="1341858" y="2460355"/>
            <a:ext cx="5601059" cy="0"/>
          </a:xfrm>
          <a:prstGeom prst="line">
            <a:avLst/>
          </a:prstGeom>
          <a:ln w="19050">
            <a:solidFill>
              <a:schemeClr val="accent6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2" name="กล่องข้อความ 31">
            <a:extLst>
              <a:ext uri="{FF2B5EF4-FFF2-40B4-BE49-F238E27FC236}">
                <a16:creationId xmlns:a16="http://schemas.microsoft.com/office/drawing/2014/main" id="{CCD8876F-0F3C-42B8-B19D-B1D57E0207B4}"/>
              </a:ext>
            </a:extLst>
          </xdr:cNvPr>
          <xdr:cNvSpPr txBox="1"/>
        </xdr:nvSpPr>
        <xdr:spPr>
          <a:xfrm>
            <a:off x="6637089" y="2250819"/>
            <a:ext cx="560987" cy="2625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&gt;</a:t>
            </a:r>
            <a:r>
              <a:rPr lang="th-TH" sz="1100"/>
              <a:t>50</a:t>
            </a:r>
          </a:p>
        </xdr:txBody>
      </xdr:sp>
    </xdr:grpSp>
    <xdr:clientData/>
  </xdr:twoCellAnchor>
  <xdr:twoCellAnchor>
    <xdr:from>
      <xdr:col>2</xdr:col>
      <xdr:colOff>0</xdr:colOff>
      <xdr:row>1327</xdr:row>
      <xdr:rowOff>0</xdr:rowOff>
    </xdr:from>
    <xdr:to>
      <xdr:col>17</xdr:col>
      <xdr:colOff>60114</xdr:colOff>
      <xdr:row>1349</xdr:row>
      <xdr:rowOff>166688</xdr:rowOff>
    </xdr:to>
    <xdr:grpSp>
      <xdr:nvGrpSpPr>
        <xdr:cNvPr id="393" name="Group 348">
          <a:extLst>
            <a:ext uri="{FF2B5EF4-FFF2-40B4-BE49-F238E27FC236}">
              <a16:creationId xmlns:a16="http://schemas.microsoft.com/office/drawing/2014/main" id="{C7812186-0E86-4A24-9E5B-ED1FC0EB1962}"/>
            </a:ext>
          </a:extLst>
        </xdr:cNvPr>
        <xdr:cNvGrpSpPr/>
      </xdr:nvGrpSpPr>
      <xdr:grpSpPr>
        <a:xfrm>
          <a:off x="485775" y="252793500"/>
          <a:ext cx="6003714" cy="4357688"/>
          <a:chOff x="484909" y="163830000"/>
          <a:chExt cx="5965614" cy="4357688"/>
        </a:xfrm>
      </xdr:grpSpPr>
      <xdr:grpSp>
        <xdr:nvGrpSpPr>
          <xdr:cNvPr id="394" name="กลุ่ม 27">
            <a:extLst>
              <a:ext uri="{FF2B5EF4-FFF2-40B4-BE49-F238E27FC236}">
                <a16:creationId xmlns:a16="http://schemas.microsoft.com/office/drawing/2014/main" id="{5BB62716-F1CE-43D2-9584-8C357FA662F0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397" name="แผนภูมิ 28">
              <a:extLst>
                <a:ext uri="{FF2B5EF4-FFF2-40B4-BE49-F238E27FC236}">
                  <a16:creationId xmlns:a16="http://schemas.microsoft.com/office/drawing/2014/main" id="{EF97EE67-8A20-4C78-BCE2-46B14149D76D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8"/>
            </a:graphicData>
          </a:graphic>
        </xdr:graphicFrame>
        <xdr:sp macro="" textlink="">
          <xdr:nvSpPr>
            <xdr:cNvPr id="398" name="กล่องข้อความ 29">
              <a:extLst>
                <a:ext uri="{FF2B5EF4-FFF2-40B4-BE49-F238E27FC236}">
                  <a16:creationId xmlns:a16="http://schemas.microsoft.com/office/drawing/2014/main" id="{10FC778B-1FF6-4C1E-8528-E5B247521442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395" name="ตัวเชื่อมต่อตรง 30">
            <a:extLst>
              <a:ext uri="{FF2B5EF4-FFF2-40B4-BE49-F238E27FC236}">
                <a16:creationId xmlns:a16="http://schemas.microsoft.com/office/drawing/2014/main" id="{640835DB-8CD7-453D-94B1-011DEAE0D213}"/>
              </a:ext>
            </a:extLst>
          </xdr:cNvPr>
          <xdr:cNvCxnSpPr/>
        </xdr:nvCxnSpPr>
        <xdr:spPr>
          <a:xfrm>
            <a:off x="1186295" y="167007699"/>
            <a:ext cx="5034864" cy="0"/>
          </a:xfrm>
          <a:prstGeom prst="line">
            <a:avLst/>
          </a:prstGeom>
          <a:ln w="19050">
            <a:solidFill>
              <a:srgbClr val="E26714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6" name="กล่องข้อความ 31">
            <a:extLst>
              <a:ext uri="{FF2B5EF4-FFF2-40B4-BE49-F238E27FC236}">
                <a16:creationId xmlns:a16="http://schemas.microsoft.com/office/drawing/2014/main" id="{1CF21760-C1D6-4F57-858F-6F1FB467D342}"/>
              </a:ext>
            </a:extLst>
          </xdr:cNvPr>
          <xdr:cNvSpPr txBox="1"/>
        </xdr:nvSpPr>
        <xdr:spPr>
          <a:xfrm>
            <a:off x="5946245" y="166791408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&lt;12</a:t>
            </a:r>
            <a:endParaRPr lang="th-TH" sz="1100"/>
          </a:p>
        </xdr:txBody>
      </xdr:sp>
    </xdr:grpSp>
    <xdr:clientData/>
  </xdr:twoCellAnchor>
  <xdr:twoCellAnchor>
    <xdr:from>
      <xdr:col>2</xdr:col>
      <xdr:colOff>0</xdr:colOff>
      <xdr:row>1354</xdr:row>
      <xdr:rowOff>0</xdr:rowOff>
    </xdr:from>
    <xdr:to>
      <xdr:col>17</xdr:col>
      <xdr:colOff>60114</xdr:colOff>
      <xdr:row>1376</xdr:row>
      <xdr:rowOff>166688</xdr:rowOff>
    </xdr:to>
    <xdr:grpSp>
      <xdr:nvGrpSpPr>
        <xdr:cNvPr id="399" name="Group 348">
          <a:extLst>
            <a:ext uri="{FF2B5EF4-FFF2-40B4-BE49-F238E27FC236}">
              <a16:creationId xmlns:a16="http://schemas.microsoft.com/office/drawing/2014/main" id="{107920FB-FFF3-4905-9410-6C29DD4070F1}"/>
            </a:ext>
          </a:extLst>
        </xdr:cNvPr>
        <xdr:cNvGrpSpPr/>
      </xdr:nvGrpSpPr>
      <xdr:grpSpPr>
        <a:xfrm>
          <a:off x="485775" y="257937000"/>
          <a:ext cx="6003714" cy="4357688"/>
          <a:chOff x="484909" y="163830000"/>
          <a:chExt cx="5965614" cy="4357688"/>
        </a:xfrm>
      </xdr:grpSpPr>
      <xdr:grpSp>
        <xdr:nvGrpSpPr>
          <xdr:cNvPr id="400" name="กลุ่ม 27">
            <a:extLst>
              <a:ext uri="{FF2B5EF4-FFF2-40B4-BE49-F238E27FC236}">
                <a16:creationId xmlns:a16="http://schemas.microsoft.com/office/drawing/2014/main" id="{13AA9961-64A8-4369-829B-83699EADB5D4}"/>
              </a:ext>
            </a:extLst>
          </xdr:cNvPr>
          <xdr:cNvGrpSpPr/>
        </xdr:nvGrpSpPr>
        <xdr:grpSpPr>
          <a:xfrm>
            <a:off x="484909" y="163830000"/>
            <a:ext cx="5804824" cy="4357688"/>
            <a:chOff x="604145" y="220896"/>
            <a:chExt cx="6457951" cy="4243164"/>
          </a:xfrm>
        </xdr:grpSpPr>
        <xdr:graphicFrame macro="">
          <xdr:nvGraphicFramePr>
            <xdr:cNvPr id="404" name="แผนภูมิ 28">
              <a:extLst>
                <a:ext uri="{FF2B5EF4-FFF2-40B4-BE49-F238E27FC236}">
                  <a16:creationId xmlns:a16="http://schemas.microsoft.com/office/drawing/2014/main" id="{895101D9-A8B9-41BA-A187-0498FE8288CC}"/>
                </a:ext>
              </a:extLst>
            </xdr:cNvPr>
            <xdr:cNvGraphicFramePr/>
          </xdr:nvGraphicFramePr>
          <xdr:xfrm>
            <a:off x="604145" y="220896"/>
            <a:ext cx="6457951" cy="42431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9"/>
            </a:graphicData>
          </a:graphic>
        </xdr:graphicFrame>
        <xdr:sp macro="" textlink="">
          <xdr:nvSpPr>
            <xdr:cNvPr id="405" name="กล่องข้อความ 29">
              <a:extLst>
                <a:ext uri="{FF2B5EF4-FFF2-40B4-BE49-F238E27FC236}">
                  <a16:creationId xmlns:a16="http://schemas.microsoft.com/office/drawing/2014/main" id="{A513C0A6-B84D-428D-BE8F-438C42CC2404}"/>
                </a:ext>
              </a:extLst>
            </xdr:cNvPr>
            <xdr:cNvSpPr txBox="1"/>
          </xdr:nvSpPr>
          <xdr:spPr>
            <a:xfrm>
              <a:off x="1062940" y="935833"/>
              <a:ext cx="560987" cy="2625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100" b="0"/>
                <a:t>ร้อยละ</a:t>
              </a:r>
            </a:p>
          </xdr:txBody>
        </xdr:sp>
      </xdr:grpSp>
      <xdr:cxnSp macro="">
        <xdr:nvCxnSpPr>
          <xdr:cNvPr id="402" name="ตัวเชื่อมต่อตรง 30">
            <a:extLst>
              <a:ext uri="{FF2B5EF4-FFF2-40B4-BE49-F238E27FC236}">
                <a16:creationId xmlns:a16="http://schemas.microsoft.com/office/drawing/2014/main" id="{FD123CE1-FAA4-4748-B0B7-0C91C37EA7AA}"/>
              </a:ext>
            </a:extLst>
          </xdr:cNvPr>
          <xdr:cNvCxnSpPr/>
        </xdr:nvCxnSpPr>
        <xdr:spPr>
          <a:xfrm>
            <a:off x="1186295" y="167007699"/>
            <a:ext cx="5034864" cy="0"/>
          </a:xfrm>
          <a:prstGeom prst="line">
            <a:avLst/>
          </a:prstGeom>
          <a:ln w="19050">
            <a:solidFill>
              <a:srgbClr val="E26714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03" name="กล่องข้อความ 31">
            <a:extLst>
              <a:ext uri="{FF2B5EF4-FFF2-40B4-BE49-F238E27FC236}">
                <a16:creationId xmlns:a16="http://schemas.microsoft.com/office/drawing/2014/main" id="{27666461-F65B-4902-8426-71822259C0CC}"/>
              </a:ext>
            </a:extLst>
          </xdr:cNvPr>
          <xdr:cNvSpPr txBox="1"/>
        </xdr:nvSpPr>
        <xdr:spPr>
          <a:xfrm>
            <a:off x="5946245" y="166791408"/>
            <a:ext cx="504278" cy="2710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&lt;12</a:t>
            </a:r>
            <a:endParaRPr lang="th-TH" sz="1100"/>
          </a:p>
        </xdr:txBody>
      </xdr:sp>
    </xdr:grpSp>
    <xdr:clientData/>
  </xdr:twoCellAnchor>
  <xdr:twoCellAnchor editAs="oneCell">
    <xdr:from>
      <xdr:col>13</xdr:col>
      <xdr:colOff>281884</xdr:colOff>
      <xdr:row>161</xdr:row>
      <xdr:rowOff>173935</xdr:rowOff>
    </xdr:from>
    <xdr:to>
      <xdr:col>16</xdr:col>
      <xdr:colOff>125422</xdr:colOff>
      <xdr:row>167</xdr:row>
      <xdr:rowOff>38559</xdr:rowOff>
    </xdr:to>
    <xdr:pic>
      <xdr:nvPicPr>
        <xdr:cNvPr id="406" name="รูปภาพ 202">
          <a:extLst>
            <a:ext uri="{FF2B5EF4-FFF2-40B4-BE49-F238E27FC236}">
              <a16:creationId xmlns:a16="http://schemas.microsoft.com/office/drawing/2014/main" id="{170571C4-2379-4E57-B29B-0C9F84F7B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8848" y="30844435"/>
          <a:ext cx="1231467" cy="10076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173934</xdr:colOff>
      <xdr:row>214</xdr:row>
      <xdr:rowOff>51288</xdr:rowOff>
    </xdr:from>
    <xdr:to>
      <xdr:col>16</xdr:col>
      <xdr:colOff>59056</xdr:colOff>
      <xdr:row>218</xdr:row>
      <xdr:rowOff>78310</xdr:rowOff>
    </xdr:to>
    <xdr:pic>
      <xdr:nvPicPr>
        <xdr:cNvPr id="407" name="รูปภาพ 217">
          <a:extLst>
            <a:ext uri="{FF2B5EF4-FFF2-40B4-BE49-F238E27FC236}">
              <a16:creationId xmlns:a16="http://schemas.microsoft.com/office/drawing/2014/main" id="{8363EBD9-DFC9-4832-9936-6BA00EFE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30" y="40818288"/>
          <a:ext cx="822968" cy="789022"/>
        </a:xfrm>
        <a:prstGeom prst="rect">
          <a:avLst/>
        </a:prstGeom>
      </xdr:spPr>
    </xdr:pic>
    <xdr:clientData/>
  </xdr:twoCellAnchor>
  <xdr:twoCellAnchor editAs="oneCell">
    <xdr:from>
      <xdr:col>14</xdr:col>
      <xdr:colOff>293440</xdr:colOff>
      <xdr:row>241</xdr:row>
      <xdr:rowOff>95249</xdr:rowOff>
    </xdr:from>
    <xdr:to>
      <xdr:col>16</xdr:col>
      <xdr:colOff>190913</xdr:colOff>
      <xdr:row>245</xdr:row>
      <xdr:rowOff>94212</xdr:rowOff>
    </xdr:to>
    <xdr:pic>
      <xdr:nvPicPr>
        <xdr:cNvPr id="408" name="รูปภาพ 218">
          <a:extLst>
            <a:ext uri="{FF2B5EF4-FFF2-40B4-BE49-F238E27FC236}">
              <a16:creationId xmlns:a16="http://schemas.microsoft.com/office/drawing/2014/main" id="{583B9612-F269-4697-B1A8-EC020962B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0036" y="46005749"/>
          <a:ext cx="835319" cy="760963"/>
        </a:xfrm>
        <a:prstGeom prst="rect">
          <a:avLst/>
        </a:prstGeom>
      </xdr:spPr>
    </xdr:pic>
    <xdr:clientData/>
  </xdr:twoCellAnchor>
  <xdr:twoCellAnchor editAs="oneCell">
    <xdr:from>
      <xdr:col>14</xdr:col>
      <xdr:colOff>283108</xdr:colOff>
      <xdr:row>267</xdr:row>
      <xdr:rowOff>73267</xdr:rowOff>
    </xdr:from>
    <xdr:to>
      <xdr:col>16</xdr:col>
      <xdr:colOff>57977</xdr:colOff>
      <xdr:row>271</xdr:row>
      <xdr:rowOff>1794</xdr:rowOff>
    </xdr:to>
    <xdr:pic>
      <xdr:nvPicPr>
        <xdr:cNvPr id="409" name="รูปภาพ 328">
          <a:extLst>
            <a:ext uri="{FF2B5EF4-FFF2-40B4-BE49-F238E27FC236}">
              <a16:creationId xmlns:a16="http://schemas.microsoft.com/office/drawing/2014/main" id="{607F15A7-E73F-45D8-A065-4B8D65461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704" y="50936767"/>
          <a:ext cx="712715" cy="690527"/>
        </a:xfrm>
        <a:prstGeom prst="rect">
          <a:avLst/>
        </a:prstGeom>
      </xdr:spPr>
    </xdr:pic>
    <xdr:clientData/>
  </xdr:twoCellAnchor>
  <xdr:twoCellAnchor editAs="oneCell">
    <xdr:from>
      <xdr:col>12</xdr:col>
      <xdr:colOff>91109</xdr:colOff>
      <xdr:row>296</xdr:row>
      <xdr:rowOff>16566</xdr:rowOff>
    </xdr:from>
    <xdr:to>
      <xdr:col>15</xdr:col>
      <xdr:colOff>364435</xdr:colOff>
      <xdr:row>299</xdr:row>
      <xdr:rowOff>186241</xdr:rowOff>
    </xdr:to>
    <xdr:pic>
      <xdr:nvPicPr>
        <xdr:cNvPr id="410" name="รูปภาพ 340">
          <a:extLst>
            <a:ext uri="{FF2B5EF4-FFF2-40B4-BE49-F238E27FC236}">
              <a16:creationId xmlns:a16="http://schemas.microsoft.com/office/drawing/2014/main" id="{EEA0EF25-4BE1-4EA4-A6BC-20F3D237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261" y="56404566"/>
          <a:ext cx="1490870" cy="741175"/>
        </a:xfrm>
        <a:prstGeom prst="rect">
          <a:avLst/>
        </a:prstGeom>
      </xdr:spPr>
    </xdr:pic>
    <xdr:clientData/>
  </xdr:twoCellAnchor>
  <xdr:twoCellAnchor editAs="oneCell">
    <xdr:from>
      <xdr:col>14</xdr:col>
      <xdr:colOff>16564</xdr:colOff>
      <xdr:row>320</xdr:row>
      <xdr:rowOff>57979</xdr:rowOff>
    </xdr:from>
    <xdr:to>
      <xdr:col>16</xdr:col>
      <xdr:colOff>74747</xdr:colOff>
      <xdr:row>324</xdr:row>
      <xdr:rowOff>107675</xdr:rowOff>
    </xdr:to>
    <xdr:pic>
      <xdr:nvPicPr>
        <xdr:cNvPr id="411" name="รูปภาพ 374">
          <a:extLst>
            <a:ext uri="{FF2B5EF4-FFF2-40B4-BE49-F238E27FC236}">
              <a16:creationId xmlns:a16="http://schemas.microsoft.com/office/drawing/2014/main" id="{7A85B571-DF22-4C24-A270-73B9FE73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5412" y="61017979"/>
          <a:ext cx="869878" cy="811696"/>
        </a:xfrm>
        <a:prstGeom prst="rect">
          <a:avLst/>
        </a:prstGeom>
      </xdr:spPr>
    </xdr:pic>
    <xdr:clientData/>
  </xdr:twoCellAnchor>
  <xdr:twoCellAnchor editAs="oneCell">
    <xdr:from>
      <xdr:col>13</xdr:col>
      <xdr:colOff>397883</xdr:colOff>
      <xdr:row>347</xdr:row>
      <xdr:rowOff>86969</xdr:rowOff>
    </xdr:from>
    <xdr:to>
      <xdr:col>16</xdr:col>
      <xdr:colOff>20069</xdr:colOff>
      <xdr:row>352</xdr:row>
      <xdr:rowOff>162141</xdr:rowOff>
    </xdr:to>
    <xdr:pic>
      <xdr:nvPicPr>
        <xdr:cNvPr id="412" name="รูปภาพ 380">
          <a:extLst>
            <a:ext uri="{FF2B5EF4-FFF2-40B4-BE49-F238E27FC236}">
              <a16:creationId xmlns:a16="http://schemas.microsoft.com/office/drawing/2014/main" id="{B2A87660-8F24-4EE7-A51E-E0CA509EB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56" y="66190469"/>
          <a:ext cx="1028955" cy="1027672"/>
        </a:xfrm>
        <a:prstGeom prst="rect">
          <a:avLst/>
        </a:prstGeom>
      </xdr:spPr>
    </xdr:pic>
    <xdr:clientData/>
  </xdr:twoCellAnchor>
  <xdr:twoCellAnchor editAs="oneCell">
    <xdr:from>
      <xdr:col>13</xdr:col>
      <xdr:colOff>271733</xdr:colOff>
      <xdr:row>402</xdr:row>
      <xdr:rowOff>155566</xdr:rowOff>
    </xdr:from>
    <xdr:to>
      <xdr:col>16</xdr:col>
      <xdr:colOff>59571</xdr:colOff>
      <xdr:row>407</xdr:row>
      <xdr:rowOff>151728</xdr:rowOff>
    </xdr:to>
    <xdr:pic>
      <xdr:nvPicPr>
        <xdr:cNvPr id="417" name="รูปภาพ 449">
          <a:extLst>
            <a:ext uri="{FF2B5EF4-FFF2-40B4-BE49-F238E27FC236}">
              <a16:creationId xmlns:a16="http://schemas.microsoft.com/office/drawing/2014/main" id="{707A7411-6BFF-435E-812D-BB730362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9406" y="76736566"/>
          <a:ext cx="1194607" cy="948662"/>
        </a:xfrm>
        <a:prstGeom prst="rect">
          <a:avLst/>
        </a:prstGeom>
      </xdr:spPr>
    </xdr:pic>
    <xdr:clientData/>
  </xdr:twoCellAnchor>
  <xdr:twoCellAnchor editAs="oneCell">
    <xdr:from>
      <xdr:col>13</xdr:col>
      <xdr:colOff>253256</xdr:colOff>
      <xdr:row>428</xdr:row>
      <xdr:rowOff>106719</xdr:rowOff>
    </xdr:from>
    <xdr:to>
      <xdr:col>16</xdr:col>
      <xdr:colOff>41094</xdr:colOff>
      <xdr:row>433</xdr:row>
      <xdr:rowOff>102881</xdr:rowOff>
    </xdr:to>
    <xdr:pic>
      <xdr:nvPicPr>
        <xdr:cNvPr id="418" name="รูปภาพ 449">
          <a:extLst>
            <a:ext uri="{FF2B5EF4-FFF2-40B4-BE49-F238E27FC236}">
              <a16:creationId xmlns:a16="http://schemas.microsoft.com/office/drawing/2014/main" id="{5E99D899-BBFF-49DE-82BF-605F5A06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0929" y="81640719"/>
          <a:ext cx="1194607" cy="948662"/>
        </a:xfrm>
        <a:prstGeom prst="rect">
          <a:avLst/>
        </a:prstGeom>
      </xdr:spPr>
    </xdr:pic>
    <xdr:clientData/>
  </xdr:twoCellAnchor>
  <xdr:twoCellAnchor>
    <xdr:from>
      <xdr:col>3</xdr:col>
      <xdr:colOff>381000</xdr:colOff>
      <xdr:row>416</xdr:row>
      <xdr:rowOff>91109</xdr:rowOff>
    </xdr:from>
    <xdr:to>
      <xdr:col>15</xdr:col>
      <xdr:colOff>370826</xdr:colOff>
      <xdr:row>416</xdr:row>
      <xdr:rowOff>91109</xdr:rowOff>
    </xdr:to>
    <xdr:cxnSp macro="">
      <xdr:nvCxnSpPr>
        <xdr:cNvPr id="419" name="ตัวเชื่อมต่อตรง 30">
          <a:extLst>
            <a:ext uri="{FF2B5EF4-FFF2-40B4-BE49-F238E27FC236}">
              <a16:creationId xmlns:a16="http://schemas.microsoft.com/office/drawing/2014/main" id="{20421F99-C379-43DD-9366-17F76A015A9F}"/>
            </a:ext>
          </a:extLst>
        </xdr:cNvPr>
        <xdr:cNvCxnSpPr/>
      </xdr:nvCxnSpPr>
      <xdr:spPr>
        <a:xfrm>
          <a:off x="1275522" y="79339109"/>
          <a:ext cx="4860000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356152</xdr:colOff>
      <xdr:row>417</xdr:row>
      <xdr:rowOff>8282</xdr:rowOff>
    </xdr:from>
    <xdr:to>
      <xdr:col>15</xdr:col>
      <xdr:colOff>345978</xdr:colOff>
      <xdr:row>417</xdr:row>
      <xdr:rowOff>8282</xdr:rowOff>
    </xdr:to>
    <xdr:cxnSp macro="">
      <xdr:nvCxnSpPr>
        <xdr:cNvPr id="420" name="ตัวเชื่อมต่อตรง 30">
          <a:extLst>
            <a:ext uri="{FF2B5EF4-FFF2-40B4-BE49-F238E27FC236}">
              <a16:creationId xmlns:a16="http://schemas.microsoft.com/office/drawing/2014/main" id="{D1EF07D9-626E-4C48-896F-7ED8B329A5FD}"/>
            </a:ext>
          </a:extLst>
        </xdr:cNvPr>
        <xdr:cNvCxnSpPr/>
      </xdr:nvCxnSpPr>
      <xdr:spPr>
        <a:xfrm>
          <a:off x="1250674" y="79446782"/>
          <a:ext cx="4860000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198782</xdr:colOff>
      <xdr:row>453</xdr:row>
      <xdr:rowOff>99391</xdr:rowOff>
    </xdr:from>
    <xdr:to>
      <xdr:col>15</xdr:col>
      <xdr:colOff>372717</xdr:colOff>
      <xdr:row>459</xdr:row>
      <xdr:rowOff>92829</xdr:rowOff>
    </xdr:to>
    <xdr:pic>
      <xdr:nvPicPr>
        <xdr:cNvPr id="421" name="รูปภาพ 485">
          <a:extLst>
            <a:ext uri="{FF2B5EF4-FFF2-40B4-BE49-F238E27FC236}">
              <a16:creationId xmlns:a16="http://schemas.microsoft.com/office/drawing/2014/main" id="{F5DFC67B-B8CA-4340-B329-E11C78AF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782" y="86395891"/>
          <a:ext cx="985631" cy="1136438"/>
        </a:xfrm>
        <a:prstGeom prst="rect">
          <a:avLst/>
        </a:prstGeom>
      </xdr:spPr>
    </xdr:pic>
    <xdr:clientData/>
  </xdr:twoCellAnchor>
  <xdr:twoCellAnchor editAs="oneCell">
    <xdr:from>
      <xdr:col>13</xdr:col>
      <xdr:colOff>254316</xdr:colOff>
      <xdr:row>585</xdr:row>
      <xdr:rowOff>156882</xdr:rowOff>
    </xdr:from>
    <xdr:to>
      <xdr:col>16</xdr:col>
      <xdr:colOff>34636</xdr:colOff>
      <xdr:row>589</xdr:row>
      <xdr:rowOff>157781</xdr:rowOff>
    </xdr:to>
    <xdr:pic>
      <xdr:nvPicPr>
        <xdr:cNvPr id="434" name="รูปภาพ 463">
          <a:extLst>
            <a:ext uri="{FF2B5EF4-FFF2-40B4-BE49-F238E27FC236}">
              <a16:creationId xmlns:a16="http://schemas.microsoft.com/office/drawing/2014/main" id="{D6496ABE-8D69-49E4-931A-D3296FEF5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0522" y="111599382"/>
          <a:ext cx="1192261" cy="762899"/>
        </a:xfrm>
        <a:prstGeom prst="rect">
          <a:avLst/>
        </a:prstGeom>
      </xdr:spPr>
    </xdr:pic>
    <xdr:clientData/>
  </xdr:twoCellAnchor>
  <xdr:twoCellAnchor editAs="oneCell">
    <xdr:from>
      <xdr:col>13</xdr:col>
      <xdr:colOff>44823</xdr:colOff>
      <xdr:row>561</xdr:row>
      <xdr:rowOff>127676</xdr:rowOff>
    </xdr:from>
    <xdr:to>
      <xdr:col>16</xdr:col>
      <xdr:colOff>47470</xdr:colOff>
      <xdr:row>566</xdr:row>
      <xdr:rowOff>18681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215CFFA-F4D9-4226-8B42-8F4545D5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1029" y="106998176"/>
          <a:ext cx="1414588" cy="84350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223138</xdr:colOff>
      <xdr:row>638</xdr:row>
      <xdr:rowOff>69674</xdr:rowOff>
    </xdr:from>
    <xdr:to>
      <xdr:col>16</xdr:col>
      <xdr:colOff>22646</xdr:colOff>
      <xdr:row>643</xdr:row>
      <xdr:rowOff>104027</xdr:rowOff>
    </xdr:to>
    <xdr:pic>
      <xdr:nvPicPr>
        <xdr:cNvPr id="435" name="รูปภาพ 469">
          <a:extLst>
            <a:ext uri="{FF2B5EF4-FFF2-40B4-BE49-F238E27FC236}">
              <a16:creationId xmlns:a16="http://schemas.microsoft.com/office/drawing/2014/main" id="{1DE53A45-D2D9-464C-B3C2-4DC53920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9734" y="121608674"/>
          <a:ext cx="737354" cy="986853"/>
        </a:xfrm>
        <a:prstGeom prst="rect">
          <a:avLst/>
        </a:prstGeom>
      </xdr:spPr>
    </xdr:pic>
    <xdr:clientData/>
  </xdr:twoCellAnchor>
  <xdr:twoCellAnchor editAs="oneCell">
    <xdr:from>
      <xdr:col>13</xdr:col>
      <xdr:colOff>322383</xdr:colOff>
      <xdr:row>665</xdr:row>
      <xdr:rowOff>172515</xdr:rowOff>
    </xdr:from>
    <xdr:to>
      <xdr:col>15</xdr:col>
      <xdr:colOff>446940</xdr:colOff>
      <xdr:row>670</xdr:row>
      <xdr:rowOff>167243</xdr:rowOff>
    </xdr:to>
    <xdr:pic>
      <xdr:nvPicPr>
        <xdr:cNvPr id="472" name="รูปภาพ 471">
          <a:extLst>
            <a:ext uri="{FF2B5EF4-FFF2-40B4-BE49-F238E27FC236}">
              <a16:creationId xmlns:a16="http://schemas.microsoft.com/office/drawing/2014/main" id="{00000000-0008-0000-06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0056" y="126855015"/>
          <a:ext cx="1062403" cy="947228"/>
        </a:xfrm>
        <a:prstGeom prst="rect">
          <a:avLst/>
        </a:prstGeom>
      </xdr:spPr>
    </xdr:pic>
    <xdr:clientData/>
  </xdr:twoCellAnchor>
  <xdr:twoCellAnchor editAs="oneCell">
    <xdr:from>
      <xdr:col>13</xdr:col>
      <xdr:colOff>27310</xdr:colOff>
      <xdr:row>744</xdr:row>
      <xdr:rowOff>125224</xdr:rowOff>
    </xdr:from>
    <xdr:to>
      <xdr:col>16</xdr:col>
      <xdr:colOff>82297</xdr:colOff>
      <xdr:row>749</xdr:row>
      <xdr:rowOff>141788</xdr:rowOff>
    </xdr:to>
    <xdr:pic>
      <xdr:nvPicPr>
        <xdr:cNvPr id="475" name="รูปภาพ 447">
          <a:extLst>
            <a:ext uri="{FF2B5EF4-FFF2-40B4-BE49-F238E27FC236}">
              <a16:creationId xmlns:a16="http://schemas.microsoft.com/office/drawing/2014/main" id="{D71F556D-2363-43CB-923E-7A2FE19FB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983" y="141857224"/>
          <a:ext cx="1461756" cy="969064"/>
        </a:xfrm>
        <a:prstGeom prst="rect">
          <a:avLst/>
        </a:prstGeom>
      </xdr:spPr>
    </xdr:pic>
    <xdr:clientData/>
  </xdr:twoCellAnchor>
  <xdr:twoCellAnchor editAs="oneCell">
    <xdr:from>
      <xdr:col>13</xdr:col>
      <xdr:colOff>439615</xdr:colOff>
      <xdr:row>772</xdr:row>
      <xdr:rowOff>7994</xdr:rowOff>
    </xdr:from>
    <xdr:to>
      <xdr:col>15</xdr:col>
      <xdr:colOff>377669</xdr:colOff>
      <xdr:row>776</xdr:row>
      <xdr:rowOff>180423</xdr:rowOff>
    </xdr:to>
    <xdr:pic>
      <xdr:nvPicPr>
        <xdr:cNvPr id="489" name="รูปภาพ 479">
          <a:extLst>
            <a:ext uri="{FF2B5EF4-FFF2-40B4-BE49-F238E27FC236}">
              <a16:creationId xmlns:a16="http://schemas.microsoft.com/office/drawing/2014/main" id="{FB77729A-BDBC-49D6-99FA-9E7A3C8FC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7288" y="147073994"/>
          <a:ext cx="875900" cy="934429"/>
        </a:xfrm>
        <a:prstGeom prst="rect">
          <a:avLst/>
        </a:prstGeom>
      </xdr:spPr>
    </xdr:pic>
    <xdr:clientData/>
  </xdr:twoCellAnchor>
  <xdr:twoCellAnchor editAs="oneCell">
    <xdr:from>
      <xdr:col>14</xdr:col>
      <xdr:colOff>171850</xdr:colOff>
      <xdr:row>797</xdr:row>
      <xdr:rowOff>58615</xdr:rowOff>
    </xdr:from>
    <xdr:to>
      <xdr:col>16</xdr:col>
      <xdr:colOff>76599</xdr:colOff>
      <xdr:row>801</xdr:row>
      <xdr:rowOff>153865</xdr:rowOff>
    </xdr:to>
    <xdr:pic>
      <xdr:nvPicPr>
        <xdr:cNvPr id="491" name="รูปภาพ 481">
          <a:extLst>
            <a:ext uri="{FF2B5EF4-FFF2-40B4-BE49-F238E27FC236}">
              <a16:creationId xmlns:a16="http://schemas.microsoft.com/office/drawing/2014/main" id="{3DDF6E2F-7AAC-424B-BDF2-D305836A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446" y="151887115"/>
          <a:ext cx="842595" cy="857250"/>
        </a:xfrm>
        <a:prstGeom prst="rect">
          <a:avLst/>
        </a:prstGeom>
      </xdr:spPr>
    </xdr:pic>
    <xdr:clientData/>
  </xdr:twoCellAnchor>
  <xdr:twoCellAnchor editAs="oneCell">
    <xdr:from>
      <xdr:col>13</xdr:col>
      <xdr:colOff>321719</xdr:colOff>
      <xdr:row>824</xdr:row>
      <xdr:rowOff>168602</xdr:rowOff>
    </xdr:from>
    <xdr:to>
      <xdr:col>16</xdr:col>
      <xdr:colOff>0</xdr:colOff>
      <xdr:row>830</xdr:row>
      <xdr:rowOff>56973</xdr:rowOff>
    </xdr:to>
    <xdr:pic>
      <xdr:nvPicPr>
        <xdr:cNvPr id="497" name="รูปภาพ 487">
          <a:extLst>
            <a:ext uri="{FF2B5EF4-FFF2-40B4-BE49-F238E27FC236}">
              <a16:creationId xmlns:a16="http://schemas.microsoft.com/office/drawing/2014/main" id="{D809C375-58ED-4BB4-B0AA-3AF342F82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92" y="157140602"/>
          <a:ext cx="1085050" cy="103137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285750</xdr:colOff>
      <xdr:row>852</xdr:row>
      <xdr:rowOff>181841</xdr:rowOff>
    </xdr:from>
    <xdr:to>
      <xdr:col>16</xdr:col>
      <xdr:colOff>31015</xdr:colOff>
      <xdr:row>855</xdr:row>
      <xdr:rowOff>144381</xdr:rowOff>
    </xdr:to>
    <xdr:pic>
      <xdr:nvPicPr>
        <xdr:cNvPr id="499" name="รูปภาพ 489">
          <a:extLst>
            <a:ext uri="{FF2B5EF4-FFF2-40B4-BE49-F238E27FC236}">
              <a16:creationId xmlns:a16="http://schemas.microsoft.com/office/drawing/2014/main" id="{9B14BA87-A2A6-4AC9-8AA1-8A29C9CB1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432" y="162487841"/>
          <a:ext cx="1373174" cy="534040"/>
        </a:xfrm>
        <a:prstGeom prst="rect">
          <a:avLst/>
        </a:prstGeom>
      </xdr:spPr>
    </xdr:pic>
    <xdr:clientData/>
  </xdr:twoCellAnchor>
  <xdr:twoCellAnchor editAs="oneCell">
    <xdr:from>
      <xdr:col>13</xdr:col>
      <xdr:colOff>235323</xdr:colOff>
      <xdr:row>879</xdr:row>
      <xdr:rowOff>31422</xdr:rowOff>
    </xdr:from>
    <xdr:to>
      <xdr:col>19</xdr:col>
      <xdr:colOff>62622</xdr:colOff>
      <xdr:row>885</xdr:row>
      <xdr:rowOff>78353</xdr:rowOff>
    </xdr:to>
    <xdr:pic>
      <xdr:nvPicPr>
        <xdr:cNvPr id="492" name="รูปภาพ 491">
          <a:extLst>
            <a:ext uri="{FF2B5EF4-FFF2-40B4-BE49-F238E27FC236}">
              <a16:creationId xmlns:a16="http://schemas.microsoft.com/office/drawing/2014/main" id="{00000000-0008-0000-06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1529" y="167480922"/>
          <a:ext cx="1631446" cy="1189931"/>
        </a:xfrm>
        <a:prstGeom prst="rect">
          <a:avLst/>
        </a:prstGeom>
      </xdr:spPr>
    </xdr:pic>
    <xdr:clientData/>
  </xdr:twoCellAnchor>
  <xdr:twoCellAnchor editAs="oneCell">
    <xdr:from>
      <xdr:col>14</xdr:col>
      <xdr:colOff>360000</xdr:colOff>
      <xdr:row>480</xdr:row>
      <xdr:rowOff>179293</xdr:rowOff>
    </xdr:from>
    <xdr:to>
      <xdr:col>16</xdr:col>
      <xdr:colOff>134469</xdr:colOff>
      <xdr:row>484</xdr:row>
      <xdr:rowOff>121946</xdr:rowOff>
    </xdr:to>
    <xdr:pic>
      <xdr:nvPicPr>
        <xdr:cNvPr id="731" name="รูปภาพ 730">
          <a:extLst>
            <a:ext uri="{FF2B5EF4-FFF2-40B4-BE49-F238E27FC236}">
              <a16:creationId xmlns:a16="http://schemas.microsoft.com/office/drawing/2014/main" id="{5B4A9629-77FB-4BAC-AE97-EE374780D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853" y="91619293"/>
          <a:ext cx="715763" cy="704653"/>
        </a:xfrm>
        <a:prstGeom prst="rect">
          <a:avLst/>
        </a:prstGeom>
      </xdr:spPr>
    </xdr:pic>
    <xdr:clientData/>
  </xdr:twoCellAnchor>
  <xdr:twoCellAnchor editAs="oneCell">
    <xdr:from>
      <xdr:col>13</xdr:col>
      <xdr:colOff>246530</xdr:colOff>
      <xdr:row>533</xdr:row>
      <xdr:rowOff>67236</xdr:rowOff>
    </xdr:from>
    <xdr:to>
      <xdr:col>15</xdr:col>
      <xdr:colOff>415714</xdr:colOff>
      <xdr:row>540</xdr:row>
      <xdr:rowOff>22830</xdr:rowOff>
    </xdr:to>
    <xdr:pic>
      <xdr:nvPicPr>
        <xdr:cNvPr id="733" name="รูปภาพ 732">
          <a:extLst>
            <a:ext uri="{FF2B5EF4-FFF2-40B4-BE49-F238E27FC236}">
              <a16:creationId xmlns:a16="http://schemas.microsoft.com/office/drawing/2014/main" id="{6E76134C-6B69-4CE9-B21B-729FCEB1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6" y="101603736"/>
          <a:ext cx="1110478" cy="1289094"/>
        </a:xfrm>
        <a:prstGeom prst="rect">
          <a:avLst/>
        </a:prstGeom>
      </xdr:spPr>
    </xdr:pic>
    <xdr:clientData/>
  </xdr:twoCellAnchor>
  <xdr:twoCellAnchor editAs="oneCell">
    <xdr:from>
      <xdr:col>13</xdr:col>
      <xdr:colOff>257735</xdr:colOff>
      <xdr:row>612</xdr:row>
      <xdr:rowOff>168088</xdr:rowOff>
    </xdr:from>
    <xdr:to>
      <xdr:col>15</xdr:col>
      <xdr:colOff>417032</xdr:colOff>
      <xdr:row>618</xdr:row>
      <xdr:rowOff>23935</xdr:rowOff>
    </xdr:to>
    <xdr:pic>
      <xdr:nvPicPr>
        <xdr:cNvPr id="734" name="รูปภาพ 733">
          <a:extLst>
            <a:ext uri="{FF2B5EF4-FFF2-40B4-BE49-F238E27FC236}">
              <a16:creationId xmlns:a16="http://schemas.microsoft.com/office/drawing/2014/main" id="{D0D2618A-4E3B-438B-B43E-C98A8C6E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941" y="116754088"/>
          <a:ext cx="1100591" cy="998847"/>
        </a:xfrm>
        <a:prstGeom prst="rect">
          <a:avLst/>
        </a:prstGeom>
      </xdr:spPr>
    </xdr:pic>
    <xdr:clientData/>
  </xdr:twoCellAnchor>
  <xdr:twoCellAnchor editAs="oneCell">
    <xdr:from>
      <xdr:col>14</xdr:col>
      <xdr:colOff>156019</xdr:colOff>
      <xdr:row>718</xdr:row>
      <xdr:rowOff>87922</xdr:rowOff>
    </xdr:from>
    <xdr:to>
      <xdr:col>16</xdr:col>
      <xdr:colOff>14868</xdr:colOff>
      <xdr:row>722</xdr:row>
      <xdr:rowOff>124341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1802B0E5-783B-465A-9CFD-8771D5AE1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2615" y="136866922"/>
          <a:ext cx="796695" cy="798419"/>
        </a:xfrm>
        <a:prstGeom prst="rect">
          <a:avLst/>
        </a:prstGeom>
      </xdr:spPr>
    </xdr:pic>
    <xdr:clientData/>
  </xdr:twoCellAnchor>
  <xdr:twoCellAnchor editAs="oneCell">
    <xdr:from>
      <xdr:col>14</xdr:col>
      <xdr:colOff>133520</xdr:colOff>
      <xdr:row>983</xdr:row>
      <xdr:rowOff>166399</xdr:rowOff>
    </xdr:from>
    <xdr:to>
      <xdr:col>16</xdr:col>
      <xdr:colOff>2254</xdr:colOff>
      <xdr:row>988</xdr:row>
      <xdr:rowOff>61101</xdr:rowOff>
    </xdr:to>
    <xdr:pic>
      <xdr:nvPicPr>
        <xdr:cNvPr id="766" name="รูปภาพ 765">
          <a:extLst>
            <a:ext uri="{FF2B5EF4-FFF2-40B4-BE49-F238E27FC236}">
              <a16:creationId xmlns:a16="http://schemas.microsoft.com/office/drawing/2014/main" id="{3ED449F3-FF65-49AD-B081-CE08C2116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116" y="187427899"/>
          <a:ext cx="806580" cy="847202"/>
        </a:xfrm>
        <a:prstGeom prst="rect">
          <a:avLst/>
        </a:prstGeom>
      </xdr:spPr>
    </xdr:pic>
    <xdr:clientData/>
  </xdr:twoCellAnchor>
  <xdr:twoCellAnchor editAs="oneCell">
    <xdr:from>
      <xdr:col>13</xdr:col>
      <xdr:colOff>207711</xdr:colOff>
      <xdr:row>930</xdr:row>
      <xdr:rowOff>107484</xdr:rowOff>
    </xdr:from>
    <xdr:to>
      <xdr:col>15</xdr:col>
      <xdr:colOff>375209</xdr:colOff>
      <xdr:row>934</xdr:row>
      <xdr:rowOff>113515</xdr:rowOff>
    </xdr:to>
    <xdr:pic>
      <xdr:nvPicPr>
        <xdr:cNvPr id="790" name="รูปภาพ 789">
          <a:extLst>
            <a:ext uri="{FF2B5EF4-FFF2-40B4-BE49-F238E27FC236}">
              <a16:creationId xmlns:a16="http://schemas.microsoft.com/office/drawing/2014/main" id="{D6550D50-85F8-4F77-B783-D87BE645B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3917" y="177272484"/>
          <a:ext cx="1108792" cy="768031"/>
        </a:xfrm>
        <a:prstGeom prst="rect">
          <a:avLst/>
        </a:prstGeom>
      </xdr:spPr>
    </xdr:pic>
    <xdr:clientData/>
  </xdr:twoCellAnchor>
  <xdr:twoCellAnchor editAs="oneCell">
    <xdr:from>
      <xdr:col>13</xdr:col>
      <xdr:colOff>385742</xdr:colOff>
      <xdr:row>903</xdr:row>
      <xdr:rowOff>63787</xdr:rowOff>
    </xdr:from>
    <xdr:to>
      <xdr:col>16</xdr:col>
      <xdr:colOff>4775</xdr:colOff>
      <xdr:row>908</xdr:row>
      <xdr:rowOff>131884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A6947C9-6B8C-482C-A3AE-B50A6E23F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415" y="172085287"/>
          <a:ext cx="1025802" cy="1020597"/>
        </a:xfrm>
        <a:prstGeom prst="rect">
          <a:avLst/>
        </a:prstGeom>
      </xdr:spPr>
    </xdr:pic>
    <xdr:clientData/>
  </xdr:twoCellAnchor>
  <xdr:twoCellAnchor editAs="oneCell">
    <xdr:from>
      <xdr:col>12</xdr:col>
      <xdr:colOff>378413</xdr:colOff>
      <xdr:row>956</xdr:row>
      <xdr:rowOff>113351</xdr:rowOff>
    </xdr:from>
    <xdr:to>
      <xdr:col>15</xdr:col>
      <xdr:colOff>464237</xdr:colOff>
      <xdr:row>963</xdr:row>
      <xdr:rowOff>36634</xdr:rowOff>
    </xdr:to>
    <xdr:pic>
      <xdr:nvPicPr>
        <xdr:cNvPr id="796" name="รูปภาพ 795">
          <a:extLst>
            <a:ext uri="{FF2B5EF4-FFF2-40B4-BE49-F238E27FC236}">
              <a16:creationId xmlns:a16="http://schemas.microsoft.com/office/drawing/2014/main" id="{E1980A2D-F460-4B1F-A3A6-19EB2CC5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7163" y="182231351"/>
          <a:ext cx="1492593" cy="1256783"/>
        </a:xfrm>
        <a:prstGeom prst="rect">
          <a:avLst/>
        </a:prstGeom>
      </xdr:spPr>
    </xdr:pic>
    <xdr:clientData/>
  </xdr:twoCellAnchor>
  <xdr:twoCellAnchor editAs="oneCell">
    <xdr:from>
      <xdr:col>14</xdr:col>
      <xdr:colOff>78636</xdr:colOff>
      <xdr:row>1115</xdr:row>
      <xdr:rowOff>58615</xdr:rowOff>
    </xdr:from>
    <xdr:to>
      <xdr:col>16</xdr:col>
      <xdr:colOff>34636</xdr:colOff>
      <xdr:row>1119</xdr:row>
      <xdr:rowOff>157835</xdr:rowOff>
    </xdr:to>
    <xdr:pic>
      <xdr:nvPicPr>
        <xdr:cNvPr id="806" name="รูปภาพ 805">
          <a:extLst>
            <a:ext uri="{FF2B5EF4-FFF2-40B4-BE49-F238E27FC236}">
              <a16:creationId xmlns:a16="http://schemas.microsoft.com/office/drawing/2014/main" id="{940510AD-4044-413A-BD39-A5D1184E3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5232" y="212466115"/>
          <a:ext cx="893846" cy="861220"/>
        </a:xfrm>
        <a:prstGeom prst="rect">
          <a:avLst/>
        </a:prstGeom>
      </xdr:spPr>
    </xdr:pic>
    <xdr:clientData/>
  </xdr:twoCellAnchor>
  <xdr:twoCellAnchor editAs="oneCell">
    <xdr:from>
      <xdr:col>14</xdr:col>
      <xdr:colOff>73269</xdr:colOff>
      <xdr:row>1142</xdr:row>
      <xdr:rowOff>110788</xdr:rowOff>
    </xdr:from>
    <xdr:to>
      <xdr:col>16</xdr:col>
      <xdr:colOff>42801</xdr:colOff>
      <xdr:row>1147</xdr:row>
      <xdr:rowOff>60264</xdr:rowOff>
    </xdr:to>
    <xdr:pic>
      <xdr:nvPicPr>
        <xdr:cNvPr id="808" name="รูปภาพ 807">
          <a:extLst>
            <a:ext uri="{FF2B5EF4-FFF2-40B4-BE49-F238E27FC236}">
              <a16:creationId xmlns:a16="http://schemas.microsoft.com/office/drawing/2014/main" id="{8BBBB55A-F774-4E85-9E32-20512265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865" y="217661788"/>
          <a:ext cx="907378" cy="901976"/>
        </a:xfrm>
        <a:prstGeom prst="rect">
          <a:avLst/>
        </a:prstGeom>
      </xdr:spPr>
    </xdr:pic>
    <xdr:clientData/>
  </xdr:twoCellAnchor>
  <xdr:twoCellAnchor editAs="oneCell">
    <xdr:from>
      <xdr:col>13</xdr:col>
      <xdr:colOff>451532</xdr:colOff>
      <xdr:row>1168</xdr:row>
      <xdr:rowOff>87153</xdr:rowOff>
    </xdr:from>
    <xdr:to>
      <xdr:col>15</xdr:col>
      <xdr:colOff>439482</xdr:colOff>
      <xdr:row>1173</xdr:row>
      <xdr:rowOff>80596</xdr:rowOff>
    </xdr:to>
    <xdr:pic>
      <xdr:nvPicPr>
        <xdr:cNvPr id="811" name="รูปภาพ 810">
          <a:extLst>
            <a:ext uri="{FF2B5EF4-FFF2-40B4-BE49-F238E27FC236}">
              <a16:creationId xmlns:a16="http://schemas.microsoft.com/office/drawing/2014/main" id="{9631D7AA-23A1-41B1-A8A2-5F366EDA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205" y="222591153"/>
          <a:ext cx="925796" cy="945943"/>
        </a:xfrm>
        <a:prstGeom prst="rect">
          <a:avLst/>
        </a:prstGeom>
      </xdr:spPr>
    </xdr:pic>
    <xdr:clientData/>
  </xdr:twoCellAnchor>
  <xdr:twoCellAnchor editAs="oneCell">
    <xdr:from>
      <xdr:col>12</xdr:col>
      <xdr:colOff>196841</xdr:colOff>
      <xdr:row>1195</xdr:row>
      <xdr:rowOff>168424</xdr:rowOff>
    </xdr:from>
    <xdr:to>
      <xdr:col>15</xdr:col>
      <xdr:colOff>465948</xdr:colOff>
      <xdr:row>1199</xdr:row>
      <xdr:rowOff>69462</xdr:rowOff>
    </xdr:to>
    <xdr:pic>
      <xdr:nvPicPr>
        <xdr:cNvPr id="816" name="รูปภาพ 815">
          <a:extLst>
            <a:ext uri="{FF2B5EF4-FFF2-40B4-BE49-F238E27FC236}">
              <a16:creationId xmlns:a16="http://schemas.microsoft.com/office/drawing/2014/main" id="{0E1150A1-CB89-4EE9-A0C1-0D3DC463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6932" y="227815924"/>
          <a:ext cx="1671880" cy="663038"/>
        </a:xfrm>
        <a:prstGeom prst="rect">
          <a:avLst/>
        </a:prstGeom>
      </xdr:spPr>
    </xdr:pic>
    <xdr:clientData/>
  </xdr:twoCellAnchor>
  <xdr:twoCellAnchor editAs="oneCell">
    <xdr:from>
      <xdr:col>14</xdr:col>
      <xdr:colOff>244225</xdr:colOff>
      <xdr:row>1221</xdr:row>
      <xdr:rowOff>88742</xdr:rowOff>
    </xdr:from>
    <xdr:to>
      <xdr:col>16</xdr:col>
      <xdr:colOff>75893</xdr:colOff>
      <xdr:row>1225</xdr:row>
      <xdr:rowOff>102577</xdr:rowOff>
    </xdr:to>
    <xdr:pic>
      <xdr:nvPicPr>
        <xdr:cNvPr id="817" name="รูปภาพ 816">
          <a:extLst>
            <a:ext uri="{FF2B5EF4-FFF2-40B4-BE49-F238E27FC236}">
              <a16:creationId xmlns:a16="http://schemas.microsoft.com/office/drawing/2014/main" id="{FF245169-0306-41A0-AEE1-03C0D1F3B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0821" y="232689242"/>
          <a:ext cx="769514" cy="775835"/>
        </a:xfrm>
        <a:prstGeom prst="rect">
          <a:avLst/>
        </a:prstGeom>
      </xdr:spPr>
    </xdr:pic>
    <xdr:clientData/>
  </xdr:twoCellAnchor>
  <xdr:twoCellAnchor editAs="oneCell">
    <xdr:from>
      <xdr:col>13</xdr:col>
      <xdr:colOff>125248</xdr:colOff>
      <xdr:row>1248</xdr:row>
      <xdr:rowOff>51288</xdr:rowOff>
    </xdr:from>
    <xdr:to>
      <xdr:col>16</xdr:col>
      <xdr:colOff>128476</xdr:colOff>
      <xdr:row>1251</xdr:row>
      <xdr:rowOff>181370</xdr:rowOff>
    </xdr:to>
    <xdr:pic>
      <xdr:nvPicPr>
        <xdr:cNvPr id="818" name="รูปภาพ 817">
          <a:extLst>
            <a:ext uri="{FF2B5EF4-FFF2-40B4-BE49-F238E27FC236}">
              <a16:creationId xmlns:a16="http://schemas.microsoft.com/office/drawing/2014/main" id="{C9B42BE4-5F05-4426-9577-FBE6FB437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2921" y="237795288"/>
          <a:ext cx="1409997" cy="70158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316675</xdr:colOff>
      <xdr:row>1091</xdr:row>
      <xdr:rowOff>128007</xdr:rowOff>
    </xdr:from>
    <xdr:to>
      <xdr:col>16</xdr:col>
      <xdr:colOff>99717</xdr:colOff>
      <xdr:row>1095</xdr:row>
      <xdr:rowOff>134631</xdr:rowOff>
    </xdr:to>
    <xdr:pic>
      <xdr:nvPicPr>
        <xdr:cNvPr id="825" name="รูปภาพ 824">
          <a:extLst>
            <a:ext uri="{FF2B5EF4-FFF2-40B4-BE49-F238E27FC236}">
              <a16:creationId xmlns:a16="http://schemas.microsoft.com/office/drawing/2014/main" id="{44A845B7-E64E-42D6-BD37-2905033ED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086502" y="207963507"/>
          <a:ext cx="2127657" cy="768624"/>
        </a:xfrm>
        <a:prstGeom prst="rect">
          <a:avLst/>
        </a:prstGeom>
      </xdr:spPr>
    </xdr:pic>
    <xdr:clientData/>
  </xdr:twoCellAnchor>
  <xdr:twoCellAnchor editAs="oneCell">
    <xdr:from>
      <xdr:col>12</xdr:col>
      <xdr:colOff>406227</xdr:colOff>
      <xdr:row>1009</xdr:row>
      <xdr:rowOff>52620</xdr:rowOff>
    </xdr:from>
    <xdr:to>
      <xdr:col>16</xdr:col>
      <xdr:colOff>7328</xdr:colOff>
      <xdr:row>1013</xdr:row>
      <xdr:rowOff>175715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78CF04A7-0FE8-4753-8261-84ADB51E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4977" y="192267120"/>
          <a:ext cx="1476793" cy="885095"/>
        </a:xfrm>
        <a:prstGeom prst="rect">
          <a:avLst/>
        </a:prstGeom>
      </xdr:spPr>
    </xdr:pic>
    <xdr:clientData/>
  </xdr:twoCellAnchor>
  <xdr:twoCellAnchor editAs="oneCell">
    <xdr:from>
      <xdr:col>13</xdr:col>
      <xdr:colOff>77713</xdr:colOff>
      <xdr:row>1036</xdr:row>
      <xdr:rowOff>60480</xdr:rowOff>
    </xdr:from>
    <xdr:to>
      <xdr:col>16</xdr:col>
      <xdr:colOff>102578</xdr:colOff>
      <xdr:row>1040</xdr:row>
      <xdr:rowOff>156189</xdr:rowOff>
    </xdr:to>
    <xdr:pic>
      <xdr:nvPicPr>
        <xdr:cNvPr id="835" name="รูปภาพ 834">
          <a:extLst>
            <a:ext uri="{FF2B5EF4-FFF2-40B4-BE49-F238E27FC236}">
              <a16:creationId xmlns:a16="http://schemas.microsoft.com/office/drawing/2014/main" id="{B35F36D2-DED0-480B-81BB-9B55DB242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5386" y="197418480"/>
          <a:ext cx="1431634" cy="857709"/>
        </a:xfrm>
        <a:prstGeom prst="rect">
          <a:avLst/>
        </a:prstGeom>
      </xdr:spPr>
    </xdr:pic>
    <xdr:clientData/>
  </xdr:twoCellAnchor>
  <xdr:twoCellAnchor editAs="oneCell">
    <xdr:from>
      <xdr:col>13</xdr:col>
      <xdr:colOff>311727</xdr:colOff>
      <xdr:row>1062</xdr:row>
      <xdr:rowOff>86591</xdr:rowOff>
    </xdr:from>
    <xdr:to>
      <xdr:col>15</xdr:col>
      <xdr:colOff>450273</xdr:colOff>
      <xdr:row>1068</xdr:row>
      <xdr:rowOff>17319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16D01F11-9C9D-4DDB-8059-AA607EEC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9409" y="202397591"/>
          <a:ext cx="1073728" cy="1073728"/>
        </a:xfrm>
        <a:prstGeom prst="rect">
          <a:avLst/>
        </a:prstGeom>
      </xdr:spPr>
    </xdr:pic>
    <xdr:clientData/>
  </xdr:twoCellAnchor>
  <xdr:twoCellAnchor>
    <xdr:from>
      <xdr:col>13</xdr:col>
      <xdr:colOff>43295</xdr:colOff>
      <xdr:row>1274</xdr:row>
      <xdr:rowOff>107239</xdr:rowOff>
    </xdr:from>
    <xdr:to>
      <xdr:col>16</xdr:col>
      <xdr:colOff>21981</xdr:colOff>
      <xdr:row>1278</xdr:row>
      <xdr:rowOff>21981</xdr:rowOff>
    </xdr:to>
    <xdr:grpSp>
      <xdr:nvGrpSpPr>
        <xdr:cNvPr id="38" name="กลุ่ม 37">
          <a:extLst>
            <a:ext uri="{FF2B5EF4-FFF2-40B4-BE49-F238E27FC236}">
              <a16:creationId xmlns:a16="http://schemas.microsoft.com/office/drawing/2014/main" id="{1BBB40C5-8C27-4D08-814D-C0C90CEADEC6}"/>
            </a:ext>
          </a:extLst>
        </xdr:cNvPr>
        <xdr:cNvGrpSpPr/>
      </xdr:nvGrpSpPr>
      <xdr:grpSpPr>
        <a:xfrm>
          <a:off x="5034395" y="242804239"/>
          <a:ext cx="1207411" cy="676742"/>
          <a:chOff x="5567795" y="242804239"/>
          <a:chExt cx="1183819" cy="557297"/>
        </a:xfrm>
      </xdr:grpSpPr>
      <xdr:pic>
        <xdr:nvPicPr>
          <xdr:cNvPr id="836" name="รูปภาพ 534">
            <a:extLst>
              <a:ext uri="{FF2B5EF4-FFF2-40B4-BE49-F238E27FC236}">
                <a16:creationId xmlns:a16="http://schemas.microsoft.com/office/drawing/2014/main" id="{D6136E50-023D-472E-A24A-06C879859E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67795" y="242818227"/>
            <a:ext cx="557513" cy="543309"/>
          </a:xfrm>
          <a:prstGeom prst="rect">
            <a:avLst/>
          </a:prstGeom>
        </xdr:spPr>
      </xdr:pic>
      <xdr:pic>
        <xdr:nvPicPr>
          <xdr:cNvPr id="837" name="รูปภาพ 538">
            <a:extLst>
              <a:ext uri="{FF2B5EF4-FFF2-40B4-BE49-F238E27FC236}">
                <a16:creationId xmlns:a16="http://schemas.microsoft.com/office/drawing/2014/main" id="{A98B93C0-BBDD-4FF5-9DED-1355AF7DF2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93161" y="242804239"/>
            <a:ext cx="558453" cy="544857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83973</xdr:colOff>
      <xdr:row>1301</xdr:row>
      <xdr:rowOff>117230</xdr:rowOff>
    </xdr:from>
    <xdr:to>
      <xdr:col>16</xdr:col>
      <xdr:colOff>10657</xdr:colOff>
      <xdr:row>1306</xdr:row>
      <xdr:rowOff>26643</xdr:rowOff>
    </xdr:to>
    <xdr:pic>
      <xdr:nvPicPr>
        <xdr:cNvPr id="18" name="รูปภาพ 17">
          <a:extLst>
            <a:ext uri="{FF2B5EF4-FFF2-40B4-BE49-F238E27FC236}">
              <a16:creationId xmlns:a16="http://schemas.microsoft.com/office/drawing/2014/main" id="{5E4C0287-EC59-49B9-B090-3D7A6646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0569" y="247957730"/>
          <a:ext cx="864530" cy="861913"/>
        </a:xfrm>
        <a:prstGeom prst="rect">
          <a:avLst/>
        </a:prstGeom>
      </xdr:spPr>
    </xdr:pic>
    <xdr:clientData/>
  </xdr:twoCellAnchor>
  <xdr:twoCellAnchor editAs="oneCell">
    <xdr:from>
      <xdr:col>14</xdr:col>
      <xdr:colOff>145973</xdr:colOff>
      <xdr:row>1327</xdr:row>
      <xdr:rowOff>57950</xdr:rowOff>
    </xdr:from>
    <xdr:to>
      <xdr:col>16</xdr:col>
      <xdr:colOff>2664</xdr:colOff>
      <xdr:row>1332</xdr:row>
      <xdr:rowOff>164124</xdr:rowOff>
    </xdr:to>
    <xdr:pic>
      <xdr:nvPicPr>
        <xdr:cNvPr id="21" name="รูปภาพ 20">
          <a:extLst>
            <a:ext uri="{FF2B5EF4-FFF2-40B4-BE49-F238E27FC236}">
              <a16:creationId xmlns:a16="http://schemas.microsoft.com/office/drawing/2014/main" id="{DEBA005A-13CA-45A6-8FFC-0D46CB0CE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569" y="252851450"/>
          <a:ext cx="794537" cy="1058674"/>
        </a:xfrm>
        <a:prstGeom prst="rect">
          <a:avLst/>
        </a:prstGeom>
      </xdr:spPr>
    </xdr:pic>
    <xdr:clientData/>
  </xdr:twoCellAnchor>
  <xdr:twoCellAnchor editAs="oneCell">
    <xdr:from>
      <xdr:col>14</xdr:col>
      <xdr:colOff>15215</xdr:colOff>
      <xdr:row>1354</xdr:row>
      <xdr:rowOff>50623</xdr:rowOff>
    </xdr:from>
    <xdr:to>
      <xdr:col>16</xdr:col>
      <xdr:colOff>56751</xdr:colOff>
      <xdr:row>1359</xdr:row>
      <xdr:rowOff>95251</xdr:rowOff>
    </xdr:to>
    <xdr:pic>
      <xdr:nvPicPr>
        <xdr:cNvPr id="838" name="รูปภาพ 542">
          <a:extLst>
            <a:ext uri="{FF2B5EF4-FFF2-40B4-BE49-F238E27FC236}">
              <a16:creationId xmlns:a16="http://schemas.microsoft.com/office/drawing/2014/main" id="{4902428C-07A5-4134-8CE1-10267575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811" y="257987623"/>
          <a:ext cx="979382" cy="997128"/>
        </a:xfrm>
        <a:prstGeom prst="rect">
          <a:avLst/>
        </a:prstGeom>
      </xdr:spPr>
    </xdr:pic>
    <xdr:clientData/>
  </xdr:twoCellAnchor>
  <xdr:twoCellAnchor editAs="oneCell">
    <xdr:from>
      <xdr:col>13</xdr:col>
      <xdr:colOff>136252</xdr:colOff>
      <xdr:row>374</xdr:row>
      <xdr:rowOff>58615</xdr:rowOff>
    </xdr:from>
    <xdr:to>
      <xdr:col>15</xdr:col>
      <xdr:colOff>429358</xdr:colOff>
      <xdr:row>379</xdr:row>
      <xdr:rowOff>164123</xdr:rowOff>
    </xdr:to>
    <xdr:pic>
      <xdr:nvPicPr>
        <xdr:cNvPr id="35" name="รูปภาพ 34">
          <a:extLst>
            <a:ext uri="{FF2B5EF4-FFF2-40B4-BE49-F238E27FC236}">
              <a16:creationId xmlns:a16="http://schemas.microsoft.com/office/drawing/2014/main" id="{C8E142A7-18B0-4364-98F6-35A3FEF7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925" y="71305615"/>
          <a:ext cx="1230952" cy="1058008"/>
        </a:xfrm>
        <a:prstGeom prst="rect">
          <a:avLst/>
        </a:prstGeom>
      </xdr:spPr>
    </xdr:pic>
    <xdr:clientData/>
  </xdr:twoCellAnchor>
  <xdr:twoCellAnchor editAs="oneCell">
    <xdr:from>
      <xdr:col>14</xdr:col>
      <xdr:colOff>124557</xdr:colOff>
      <xdr:row>506</xdr:row>
      <xdr:rowOff>58616</xdr:rowOff>
    </xdr:from>
    <xdr:to>
      <xdr:col>16</xdr:col>
      <xdr:colOff>150933</xdr:colOff>
      <xdr:row>511</xdr:row>
      <xdr:rowOff>70338</xdr:rowOff>
    </xdr:to>
    <xdr:pic>
      <xdr:nvPicPr>
        <xdr:cNvPr id="37" name="รูปภาพ 36">
          <a:extLst>
            <a:ext uri="{FF2B5EF4-FFF2-40B4-BE49-F238E27FC236}">
              <a16:creationId xmlns:a16="http://schemas.microsoft.com/office/drawing/2014/main" id="{FA1DBCDD-BF94-4132-B213-C51D40CDA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153" y="96451616"/>
          <a:ext cx="964222" cy="964222"/>
        </a:xfrm>
        <a:prstGeom prst="rect">
          <a:avLst/>
        </a:prstGeom>
      </xdr:spPr>
    </xdr:pic>
    <xdr:clientData/>
  </xdr:twoCellAnchor>
  <xdr:twoCellAnchor editAs="oneCell">
    <xdr:from>
      <xdr:col>13</xdr:col>
      <xdr:colOff>373673</xdr:colOff>
      <xdr:row>691</xdr:row>
      <xdr:rowOff>80596</xdr:rowOff>
    </xdr:from>
    <xdr:to>
      <xdr:col>16</xdr:col>
      <xdr:colOff>29307</xdr:colOff>
      <xdr:row>696</xdr:row>
      <xdr:rowOff>75324</xdr:rowOff>
    </xdr:to>
    <xdr:pic>
      <xdr:nvPicPr>
        <xdr:cNvPr id="839" name="รูปภาพ 838">
          <a:extLst>
            <a:ext uri="{FF2B5EF4-FFF2-40B4-BE49-F238E27FC236}">
              <a16:creationId xmlns:a16="http://schemas.microsoft.com/office/drawing/2014/main" id="{A0286598-7A59-427C-B2DF-FB88C190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346" y="131716096"/>
          <a:ext cx="1062403" cy="94722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0.02795</cdr:x>
      <cdr:y>0.09674</cdr:y>
    </cdr:from>
    <cdr:to>
      <cdr:x>0.11484</cdr:x>
      <cdr:y>0.15983</cdr:y>
    </cdr:to>
    <cdr:sp macro="" textlink="">
      <cdr:nvSpPr>
        <cdr:cNvPr id="2" name="กล่องข้อความ 29">
          <a:extLst xmlns:a="http://schemas.openxmlformats.org/drawingml/2006/main">
            <a:ext uri="{FF2B5EF4-FFF2-40B4-BE49-F238E27FC236}">
              <a16:creationId xmlns:a16="http://schemas.microsoft.com/office/drawing/2014/main" id="{00000000-0008-0000-0600-00001E000000}"/>
            </a:ext>
          </a:extLst>
        </cdr:cNvPr>
        <cdr:cNvSpPr txBox="1"/>
      </cdr:nvSpPr>
      <cdr:spPr>
        <a:xfrm xmlns:a="http://schemas.openxmlformats.org/drawingml/2006/main">
          <a:off x="169863" y="423862"/>
          <a:ext cx="527964" cy="27643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100"/>
            <a:t>อัตรา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0.06092</cdr:x>
      <cdr:y>0.16561</cdr:y>
    </cdr:from>
    <cdr:to>
      <cdr:x>0.14779</cdr:x>
      <cdr:y>0.22749</cdr:y>
    </cdr:to>
    <cdr:sp macro="" textlink="">
      <cdr:nvSpPr>
        <cdr:cNvPr id="2" name="กล่องข้อความ 29">
          <a:extLst xmlns:a="http://schemas.openxmlformats.org/drawingml/2006/main">
            <a:ext uri="{FF2B5EF4-FFF2-40B4-BE49-F238E27FC236}">
              <a16:creationId xmlns:a16="http://schemas.microsoft.com/office/drawing/2014/main" id="{24FAE354-305B-488A-A27A-E3FAE00850EC}"/>
            </a:ext>
          </a:extLst>
        </cdr:cNvPr>
        <cdr:cNvSpPr txBox="1"/>
      </cdr:nvSpPr>
      <cdr:spPr>
        <a:xfrm xmlns:a="http://schemas.openxmlformats.org/drawingml/2006/main">
          <a:off x="406952" y="721691"/>
          <a:ext cx="580301" cy="26965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100" b="0"/>
            <a:t>ร้อยละ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F3FFF"/>
  </sheetPr>
  <dimension ref="A1:S450"/>
  <sheetViews>
    <sheetView showGridLines="0" tabSelected="1" zoomScale="75" zoomScaleNormal="75" zoomScaleSheetLayoutView="115" workbookViewId="0">
      <pane xSplit="4" ySplit="4" topLeftCell="G407" activePane="bottomRight" state="frozen"/>
      <selection activeCell="I281" activeCellId="1" sqref="E281:E283 I281:K283"/>
      <selection pane="topRight" activeCell="I281" activeCellId="1" sqref="E281:E283 I281:K283"/>
      <selection pane="bottomLeft" activeCell="I281" activeCellId="1" sqref="E281:E283 I281:K283"/>
      <selection pane="bottomRight" activeCell="I290" sqref="I290"/>
    </sheetView>
  </sheetViews>
  <sheetFormatPr defaultColWidth="0" defaultRowHeight="12" zeroHeight="1" x14ac:dyDescent="0.25"/>
  <cols>
    <col min="1" max="1" width="5.85546875" style="206" customWidth="1"/>
    <col min="2" max="2" width="4.5703125" style="206" customWidth="1"/>
    <col min="3" max="3" width="73.85546875" style="221" customWidth="1"/>
    <col min="4" max="4" width="6.7109375" style="18" customWidth="1"/>
    <col min="5" max="7" width="13.85546875" style="30" customWidth="1"/>
    <col min="8" max="8" width="15.42578125" style="30" customWidth="1"/>
    <col min="9" max="12" width="13.85546875" style="30" customWidth="1"/>
    <col min="13" max="13" width="13.85546875" style="221" customWidth="1"/>
    <col min="14" max="14" width="25" style="238" customWidth="1"/>
    <col min="15" max="19" width="8.85546875" style="236" customWidth="1"/>
    <col min="20" max="16384" width="8.85546875" style="21" hidden="1"/>
  </cols>
  <sheetData>
    <row r="1" spans="1:14" ht="15" x14ac:dyDescent="0.25">
      <c r="A1" s="16"/>
      <c r="B1" s="16"/>
      <c r="C1" s="17" t="s">
        <v>138</v>
      </c>
      <c r="E1" s="19"/>
      <c r="F1" s="19"/>
      <c r="G1" s="19"/>
      <c r="H1" s="19"/>
      <c r="I1" s="19"/>
      <c r="J1" s="19"/>
      <c r="K1" s="19"/>
      <c r="L1" s="19"/>
      <c r="M1" s="20"/>
    </row>
    <row r="2" spans="1:14" ht="23.25" customHeight="1" x14ac:dyDescent="0.25">
      <c r="A2" s="22"/>
      <c r="B2" s="23"/>
      <c r="C2" s="24" t="s">
        <v>106</v>
      </c>
      <c r="D2" s="222">
        <v>2</v>
      </c>
      <c r="E2" s="25" t="str">
        <f>IF(ISBLANK($D$2),"",VLOOKUP($D$2,trimas,2))</f>
        <v>ผลการดำเนินงาน เดือนมกราคม 2562 - มีนาคม 2562 : ผลงานสะสม 6 เดือน</v>
      </c>
      <c r="F2" s="26"/>
      <c r="G2" s="26"/>
      <c r="H2" s="27"/>
      <c r="I2" s="28"/>
      <c r="J2" s="29" t="s">
        <v>478</v>
      </c>
      <c r="L2" s="31"/>
      <c r="M2" s="23"/>
    </row>
    <row r="3" spans="1:14" x14ac:dyDescent="0.25">
      <c r="A3" s="32" t="s">
        <v>9</v>
      </c>
      <c r="B3" s="32" t="s">
        <v>75</v>
      </c>
      <c r="C3" s="33" t="s">
        <v>144</v>
      </c>
      <c r="D3" s="267" t="s">
        <v>84</v>
      </c>
      <c r="E3" s="268" t="s">
        <v>431</v>
      </c>
      <c r="F3" s="268" t="s">
        <v>432</v>
      </c>
      <c r="G3" s="268" t="s">
        <v>433</v>
      </c>
      <c r="H3" s="268" t="s">
        <v>434</v>
      </c>
      <c r="I3" s="268" t="s">
        <v>435</v>
      </c>
      <c r="J3" s="268" t="s">
        <v>436</v>
      </c>
      <c r="K3" s="269" t="s">
        <v>437</v>
      </c>
      <c r="L3" s="268" t="s">
        <v>438</v>
      </c>
      <c r="M3" s="270" t="s">
        <v>468</v>
      </c>
    </row>
    <row r="4" spans="1:14" x14ac:dyDescent="0.25">
      <c r="A4" s="34" t="s">
        <v>0</v>
      </c>
      <c r="B4" s="34" t="s">
        <v>76</v>
      </c>
      <c r="C4" s="35" t="s">
        <v>174</v>
      </c>
      <c r="D4" s="271"/>
      <c r="E4" s="272" t="s">
        <v>439</v>
      </c>
      <c r="F4" s="272" t="s">
        <v>440</v>
      </c>
      <c r="G4" s="272" t="s">
        <v>441</v>
      </c>
      <c r="H4" s="272" t="s">
        <v>442</v>
      </c>
      <c r="I4" s="272" t="s">
        <v>443</v>
      </c>
      <c r="J4" s="272" t="s">
        <v>444</v>
      </c>
      <c r="K4" s="272" t="s">
        <v>445</v>
      </c>
      <c r="L4" s="272" t="s">
        <v>446</v>
      </c>
      <c r="M4" s="273" t="s">
        <v>114</v>
      </c>
    </row>
    <row r="5" spans="1:14" x14ac:dyDescent="0.25">
      <c r="A5" s="36"/>
      <c r="B5" s="37"/>
      <c r="C5" s="38" t="s">
        <v>139</v>
      </c>
      <c r="D5" s="39"/>
      <c r="E5" s="39"/>
      <c r="F5" s="39"/>
      <c r="G5" s="39"/>
      <c r="H5" s="39"/>
      <c r="I5" s="39"/>
      <c r="J5" s="39"/>
      <c r="K5" s="39"/>
      <c r="L5" s="39"/>
      <c r="M5" s="40"/>
    </row>
    <row r="6" spans="1:14" x14ac:dyDescent="0.25">
      <c r="A6" s="41"/>
      <c r="B6" s="42"/>
      <c r="C6" s="43" t="s">
        <v>13</v>
      </c>
      <c r="D6" s="44"/>
      <c r="E6" s="45"/>
      <c r="F6" s="45"/>
      <c r="G6" s="45"/>
      <c r="H6" s="45"/>
      <c r="I6" s="45"/>
      <c r="J6" s="45"/>
      <c r="K6" s="45"/>
      <c r="L6" s="45"/>
      <c r="M6" s="46"/>
      <c r="N6" s="239" t="s">
        <v>479</v>
      </c>
    </row>
    <row r="7" spans="1:14" x14ac:dyDescent="0.25">
      <c r="A7" s="47"/>
      <c r="B7" s="48"/>
      <c r="C7" s="49" t="s">
        <v>10</v>
      </c>
      <c r="D7" s="50"/>
      <c r="E7" s="51"/>
      <c r="F7" s="51"/>
      <c r="G7" s="51"/>
      <c r="H7" s="51"/>
      <c r="I7" s="51"/>
      <c r="J7" s="51"/>
      <c r="K7" s="51"/>
      <c r="L7" s="51"/>
      <c r="M7" s="52"/>
    </row>
    <row r="8" spans="1:14" x14ac:dyDescent="0.25">
      <c r="A8" s="53">
        <v>1</v>
      </c>
      <c r="B8" s="54" t="s">
        <v>75</v>
      </c>
      <c r="C8" s="55" t="s">
        <v>146</v>
      </c>
      <c r="D8" s="56" t="str">
        <f>VLOOKUP(A8,target_tbl,$D$2+1,FALSE)</f>
        <v>Q4</v>
      </c>
      <c r="E8" s="57" t="str">
        <f t="shared" ref="E8:M8" si="0">IF(OR(ISBLANK(E10),E10=0),"ไม่มีข้อมูล",(E9/E10)*100000)</f>
        <v>ไม่มีข้อมูล</v>
      </c>
      <c r="F8" s="57" t="str">
        <f t="shared" si="0"/>
        <v>ไม่มีข้อมูล</v>
      </c>
      <c r="G8" s="57" t="str">
        <f t="shared" si="0"/>
        <v>ไม่มีข้อมูล</v>
      </c>
      <c r="H8" s="276">
        <f t="shared" si="0"/>
        <v>30.413625304136254</v>
      </c>
      <c r="I8" s="57" t="str">
        <f t="shared" si="0"/>
        <v>ไม่มีข้อมูล</v>
      </c>
      <c r="J8" s="57" t="str">
        <f t="shared" si="0"/>
        <v>ไม่มีข้อมูล</v>
      </c>
      <c r="K8" s="57" t="str">
        <f t="shared" si="0"/>
        <v>ไม่มีข้อมูล</v>
      </c>
      <c r="L8" s="57" t="str">
        <f t="shared" si="0"/>
        <v>ไม่มีข้อมูล</v>
      </c>
      <c r="M8" s="58">
        <f t="shared" si="0"/>
        <v>30.413625304136254</v>
      </c>
      <c r="N8" s="240" t="s">
        <v>480</v>
      </c>
    </row>
    <row r="9" spans="1:14" ht="24" x14ac:dyDescent="0.25">
      <c r="A9" s="59"/>
      <c r="B9" s="60">
        <v>1</v>
      </c>
      <c r="C9" s="61" t="s">
        <v>115</v>
      </c>
      <c r="D9" s="62"/>
      <c r="E9" s="223"/>
      <c r="F9" s="223"/>
      <c r="G9" s="223"/>
      <c r="H9" s="223">
        <v>1</v>
      </c>
      <c r="I9" s="223"/>
      <c r="J9" s="223"/>
      <c r="K9" s="223"/>
      <c r="L9" s="223"/>
      <c r="M9" s="63">
        <f>SUM(E9:L9)</f>
        <v>1</v>
      </c>
      <c r="N9" s="240" t="s">
        <v>481</v>
      </c>
    </row>
    <row r="10" spans="1:14" x14ac:dyDescent="0.25">
      <c r="A10" s="64"/>
      <c r="B10" s="64"/>
      <c r="C10" s="65" t="s">
        <v>62</v>
      </c>
      <c r="D10" s="62"/>
      <c r="E10" s="223"/>
      <c r="F10" s="223"/>
      <c r="G10" s="223"/>
      <c r="H10" s="223">
        <v>3288</v>
      </c>
      <c r="I10" s="223"/>
      <c r="J10" s="223"/>
      <c r="K10" s="223"/>
      <c r="L10" s="223"/>
      <c r="M10" s="63">
        <f>SUM(E10:L10)</f>
        <v>3288</v>
      </c>
      <c r="N10" s="240" t="s">
        <v>482</v>
      </c>
    </row>
    <row r="11" spans="1:14" x14ac:dyDescent="0.25">
      <c r="A11" s="53">
        <v>2</v>
      </c>
      <c r="B11" s="54" t="s">
        <v>75</v>
      </c>
      <c r="C11" s="66" t="s">
        <v>145</v>
      </c>
      <c r="D11" s="67"/>
      <c r="E11" s="68"/>
      <c r="F11" s="68"/>
      <c r="G11" s="68"/>
      <c r="H11" s="68"/>
      <c r="I11" s="68"/>
      <c r="J11" s="68"/>
      <c r="K11" s="68"/>
      <c r="L11" s="68"/>
      <c r="M11" s="69"/>
      <c r="N11" s="240" t="s">
        <v>483</v>
      </c>
    </row>
    <row r="12" spans="1:14" x14ac:dyDescent="0.25">
      <c r="A12" s="59">
        <v>2.1</v>
      </c>
      <c r="B12" s="60">
        <v>2</v>
      </c>
      <c r="C12" s="70" t="s">
        <v>147</v>
      </c>
      <c r="D12" s="71">
        <f>VLOOKUP(A12,target_tbl,$D$2+1,FALSE)</f>
        <v>90</v>
      </c>
      <c r="E12" s="72" t="str">
        <f>IF(OR(ISBLANK(E17),E17=0),"ไม่มีข้อมูล",((E18)/E17)*100)</f>
        <v>ไม่มีข้อมูล</v>
      </c>
      <c r="F12" s="72" t="str">
        <f t="shared" ref="F12:K12" si="1">IF(OR(ISBLANK(F17),F17=0),"ไม่มีข้อมูล",((F18)/F17)*100)</f>
        <v>ไม่มีข้อมูล</v>
      </c>
      <c r="G12" s="72" t="str">
        <f t="shared" si="1"/>
        <v>ไม่มีข้อมูล</v>
      </c>
      <c r="H12" s="72">
        <f t="shared" si="1"/>
        <v>81.344319970373107</v>
      </c>
      <c r="I12" s="72" t="str">
        <f t="shared" si="1"/>
        <v>ไม่มีข้อมูล</v>
      </c>
      <c r="J12" s="72" t="str">
        <f t="shared" si="1"/>
        <v>ไม่มีข้อมูล</v>
      </c>
      <c r="K12" s="72" t="str">
        <f t="shared" si="1"/>
        <v>ไม่มีข้อมูล</v>
      </c>
      <c r="L12" s="72" t="str">
        <f>IF(OR(ISBLANK(L17),L17=0),"ไม่มีข้อมูล",((L18)/L17)*100)</f>
        <v>ไม่มีข้อมูล</v>
      </c>
      <c r="M12" s="73">
        <f>IF(OR(ISBLANK(M17),M17=0),"ไม่มีข้อมูล",((M18)/M17)*100)</f>
        <v>81.344319970373107</v>
      </c>
      <c r="N12" s="240" t="s">
        <v>484</v>
      </c>
    </row>
    <row r="13" spans="1:14" x14ac:dyDescent="0.25">
      <c r="A13" s="59">
        <v>2.2000000000000002</v>
      </c>
      <c r="B13" s="59"/>
      <c r="C13" s="74" t="s">
        <v>148</v>
      </c>
      <c r="D13" s="75">
        <f>VLOOKUP(A13,target_tbl,$D$2+1,FALSE)</f>
        <v>20</v>
      </c>
      <c r="E13" s="72" t="str">
        <f>IF(OR(ISBLANK(E18),E18=0),"ไม่มีข้อมูล",((E19+E20)/E18)*100)</f>
        <v>ไม่มีข้อมูล</v>
      </c>
      <c r="F13" s="72" t="str">
        <f t="shared" ref="F13:K13" si="2">IF(OR(ISBLANK(F18),F18=0),"ไม่มีข้อมูล",((F19+F20)/F18)*100)</f>
        <v>ไม่มีข้อมูล</v>
      </c>
      <c r="G13" s="72" t="str">
        <f t="shared" si="2"/>
        <v>ไม่มีข้อมูล</v>
      </c>
      <c r="H13" s="72">
        <f t="shared" si="2"/>
        <v>18.609150921921238</v>
      </c>
      <c r="I13" s="72" t="str">
        <f t="shared" si="2"/>
        <v>ไม่มีข้อมูล</v>
      </c>
      <c r="J13" s="72" t="str">
        <f t="shared" si="2"/>
        <v>ไม่มีข้อมูล</v>
      </c>
      <c r="K13" s="72" t="str">
        <f t="shared" si="2"/>
        <v>ไม่มีข้อมูล</v>
      </c>
      <c r="L13" s="72" t="str">
        <f>IF(OR(ISBLANK(L18),L18=0),"ไม่มีข้อมูล",((L19+L20)/L18)*100)</f>
        <v>ไม่มีข้อมูล</v>
      </c>
      <c r="M13" s="73">
        <f>IF(OR(ISBLANK(M18),M18=0),"ไม่มีข้อมูล",((M19+M20)/M18)*100)</f>
        <v>18.609150921921238</v>
      </c>
      <c r="N13" s="240" t="s">
        <v>485</v>
      </c>
    </row>
    <row r="14" spans="1:14" x14ac:dyDescent="0.25">
      <c r="A14" s="59">
        <v>2.2999999999999998</v>
      </c>
      <c r="B14" s="59"/>
      <c r="C14" s="74" t="s">
        <v>149</v>
      </c>
      <c r="D14" s="75">
        <f>VLOOKUP(A14,target_tbl,$D$2+1,FALSE)</f>
        <v>90</v>
      </c>
      <c r="E14" s="72" t="str">
        <f>IF(OR(ISBLANK(E19),E19=0),"ไม่มีข้อมูล",(E21/E19)*100)</f>
        <v>ไม่มีข้อมูล</v>
      </c>
      <c r="F14" s="72" t="str">
        <f t="shared" ref="F14:K14" si="3">IF(OR(ISBLANK(F19),F19=0),"ไม่มีข้อมูล",(F21/F19)*100)</f>
        <v>ไม่มีข้อมูล</v>
      </c>
      <c r="G14" s="72" t="str">
        <f t="shared" si="3"/>
        <v>ไม่มีข้อมูล</v>
      </c>
      <c r="H14" s="72">
        <f t="shared" si="3"/>
        <v>72.67080745341616</v>
      </c>
      <c r="I14" s="72" t="str">
        <f t="shared" si="3"/>
        <v>ไม่มีข้อมูล</v>
      </c>
      <c r="J14" s="72" t="str">
        <f t="shared" si="3"/>
        <v>ไม่มีข้อมูล</v>
      </c>
      <c r="K14" s="72" t="str">
        <f t="shared" si="3"/>
        <v>ไม่มีข้อมูล</v>
      </c>
      <c r="L14" s="72" t="str">
        <f>IF(OR(ISBLANK(L19),L19=0),"ไม่มีข้อมูล",(L21/L19)*100)</f>
        <v>ไม่มีข้อมูล</v>
      </c>
      <c r="M14" s="73">
        <f>IF(OR(ISBLANK(M19),M19=0),"ไม่มีข้อมูล",(M21/M19)*100)</f>
        <v>72.67080745341616</v>
      </c>
      <c r="N14" s="240" t="s">
        <v>486</v>
      </c>
    </row>
    <row r="15" spans="1:14" x14ac:dyDescent="0.25">
      <c r="A15" s="59">
        <v>2.4</v>
      </c>
      <c r="B15" s="59"/>
      <c r="C15" s="74" t="s">
        <v>150</v>
      </c>
      <c r="D15" s="75">
        <f>VLOOKUP(A15,target_tbl,$D$2+1,FALSE)</f>
        <v>40</v>
      </c>
      <c r="E15" s="72" t="str">
        <f>IF(OR(ISBLANK(E23),E23=0),"ไม่มีข้อมูล",(E24/E23)*100)</f>
        <v>ไม่มีข้อมูล</v>
      </c>
      <c r="F15" s="72" t="str">
        <f t="shared" ref="F15:K15" si="4">IF(OR(ISBLANK(F23),F23=0),"ไม่มีข้อมูล",(F24/F23)*100)</f>
        <v>ไม่มีข้อมูล</v>
      </c>
      <c r="G15" s="72" t="str">
        <f t="shared" si="4"/>
        <v>ไม่มีข้อมูล</v>
      </c>
      <c r="H15" s="72">
        <f t="shared" si="4"/>
        <v>40.74074074074074</v>
      </c>
      <c r="I15" s="72" t="str">
        <f t="shared" si="4"/>
        <v>ไม่มีข้อมูล</v>
      </c>
      <c r="J15" s="72" t="str">
        <f t="shared" si="4"/>
        <v>ไม่มีข้อมูล</v>
      </c>
      <c r="K15" s="72" t="str">
        <f t="shared" si="4"/>
        <v>ไม่มีข้อมูล</v>
      </c>
      <c r="L15" s="72" t="str">
        <f>IF(OR(ISBLANK(L23),L23=0),"ไม่มีข้อมูล",(L24/L23)*100)</f>
        <v>ไม่มีข้อมูล</v>
      </c>
      <c r="M15" s="73">
        <f>IF(OR(ISBLANK(M23),M23=0),"ไม่มีข้อมูล",(M24/M23)*100)</f>
        <v>40.74074074074074</v>
      </c>
      <c r="N15" s="240" t="s">
        <v>487</v>
      </c>
    </row>
    <row r="16" spans="1:14" x14ac:dyDescent="0.25">
      <c r="A16" s="59">
        <v>2.5</v>
      </c>
      <c r="B16" s="59"/>
      <c r="C16" s="74" t="s">
        <v>151</v>
      </c>
      <c r="D16" s="76">
        <f>VLOOKUP(A16,target_tbl,$D$2+1,FALSE)</f>
        <v>85</v>
      </c>
      <c r="E16" s="72" t="str">
        <f>IF(OR(ISBLANK(E18),E18=0),"ไม่มีข้อมูล",(E22/E18)*100)</f>
        <v>ไม่มีข้อมูล</v>
      </c>
      <c r="F16" s="72" t="str">
        <f t="shared" ref="F16:K16" si="5">IF(OR(ISBLANK(F18),F18=0),"ไม่มีข้อมูล",(F22/F18)*100)</f>
        <v>ไม่มีข้อมูล</v>
      </c>
      <c r="G16" s="72" t="str">
        <f t="shared" si="5"/>
        <v>ไม่มีข้อมูล</v>
      </c>
      <c r="H16" s="72">
        <f t="shared" si="5"/>
        <v>94.707489187343498</v>
      </c>
      <c r="I16" s="72" t="str">
        <f t="shared" si="5"/>
        <v>ไม่มีข้อมูล</v>
      </c>
      <c r="J16" s="72" t="str">
        <f t="shared" si="5"/>
        <v>ไม่มีข้อมูล</v>
      </c>
      <c r="K16" s="72" t="str">
        <f t="shared" si="5"/>
        <v>ไม่มีข้อมูล</v>
      </c>
      <c r="L16" s="72" t="str">
        <f>IF(OR(ISBLANK(L18),L18=0),"ไม่มีข้อมูล",(L22/L18)*100)</f>
        <v>ไม่มีข้อมูล</v>
      </c>
      <c r="M16" s="73">
        <f>IF(OR(ISBLANK(M18),M18=0),"ไม่มีข้อมูล",(M22/M18)*100)</f>
        <v>94.707489187343498</v>
      </c>
      <c r="N16" s="240" t="s">
        <v>488</v>
      </c>
    </row>
    <row r="17" spans="1:14" ht="24" x14ac:dyDescent="0.25">
      <c r="A17" s="59"/>
      <c r="B17" s="59"/>
      <c r="C17" s="77" t="s">
        <v>210</v>
      </c>
      <c r="D17" s="78"/>
      <c r="E17" s="224"/>
      <c r="F17" s="224"/>
      <c r="G17" s="224"/>
      <c r="H17" s="224">
        <v>10801</v>
      </c>
      <c r="I17" s="224"/>
      <c r="J17" s="224"/>
      <c r="K17" s="224"/>
      <c r="L17" s="224"/>
      <c r="M17" s="79">
        <f t="shared" ref="M17:M24" si="6">SUM(E17:L17)</f>
        <v>10801</v>
      </c>
      <c r="N17" s="240" t="s">
        <v>489</v>
      </c>
    </row>
    <row r="18" spans="1:14" ht="24" x14ac:dyDescent="0.25">
      <c r="A18" s="59"/>
      <c r="B18" s="59"/>
      <c r="C18" s="77" t="s">
        <v>152</v>
      </c>
      <c r="D18" s="75"/>
      <c r="E18" s="223"/>
      <c r="F18" s="223"/>
      <c r="G18" s="223"/>
      <c r="H18" s="223">
        <v>8786</v>
      </c>
      <c r="I18" s="223"/>
      <c r="J18" s="223"/>
      <c r="K18" s="223"/>
      <c r="L18" s="223"/>
      <c r="M18" s="63">
        <f t="shared" si="6"/>
        <v>8786</v>
      </c>
      <c r="N18" s="240" t="s">
        <v>490</v>
      </c>
    </row>
    <row r="19" spans="1:14" ht="24" x14ac:dyDescent="0.25">
      <c r="A19" s="59"/>
      <c r="B19" s="59"/>
      <c r="C19" s="77" t="s">
        <v>153</v>
      </c>
      <c r="D19" s="75"/>
      <c r="E19" s="223"/>
      <c r="F19" s="223"/>
      <c r="G19" s="223"/>
      <c r="H19" s="223">
        <v>1610</v>
      </c>
      <c r="I19" s="223"/>
      <c r="J19" s="223"/>
      <c r="K19" s="223"/>
      <c r="L19" s="223"/>
      <c r="M19" s="63">
        <f t="shared" si="6"/>
        <v>1610</v>
      </c>
      <c r="N19" s="240" t="s">
        <v>491</v>
      </c>
    </row>
    <row r="20" spans="1:14" ht="24" x14ac:dyDescent="0.25">
      <c r="A20" s="59"/>
      <c r="B20" s="59"/>
      <c r="C20" s="77" t="s">
        <v>154</v>
      </c>
      <c r="D20" s="80"/>
      <c r="E20" s="225"/>
      <c r="F20" s="225"/>
      <c r="G20" s="225"/>
      <c r="H20" s="225">
        <v>25</v>
      </c>
      <c r="I20" s="225"/>
      <c r="J20" s="225"/>
      <c r="K20" s="225"/>
      <c r="L20" s="225"/>
      <c r="M20" s="81">
        <f t="shared" si="6"/>
        <v>25</v>
      </c>
      <c r="N20" s="240" t="s">
        <v>492</v>
      </c>
    </row>
    <row r="21" spans="1:14" ht="36" x14ac:dyDescent="0.25">
      <c r="A21" s="59"/>
      <c r="B21" s="59"/>
      <c r="C21" s="77" t="s">
        <v>155</v>
      </c>
      <c r="D21" s="78"/>
      <c r="E21" s="224"/>
      <c r="F21" s="224"/>
      <c r="G21" s="224"/>
      <c r="H21" s="224">
        <v>1170</v>
      </c>
      <c r="I21" s="224"/>
      <c r="J21" s="224"/>
      <c r="K21" s="224"/>
      <c r="L21" s="224"/>
      <c r="M21" s="79">
        <f t="shared" si="6"/>
        <v>1170</v>
      </c>
      <c r="N21" s="240" t="s">
        <v>493</v>
      </c>
    </row>
    <row r="22" spans="1:14" ht="48" x14ac:dyDescent="0.25">
      <c r="A22" s="59"/>
      <c r="B22" s="59"/>
      <c r="C22" s="77" t="s">
        <v>464</v>
      </c>
      <c r="D22" s="75"/>
      <c r="E22" s="223"/>
      <c r="F22" s="223"/>
      <c r="G22" s="223"/>
      <c r="H22" s="223">
        <v>8321</v>
      </c>
      <c r="I22" s="223"/>
      <c r="J22" s="223"/>
      <c r="K22" s="223"/>
      <c r="L22" s="223"/>
      <c r="M22" s="63">
        <f t="shared" si="6"/>
        <v>8321</v>
      </c>
      <c r="N22" s="240" t="s">
        <v>494</v>
      </c>
    </row>
    <row r="23" spans="1:14" x14ac:dyDescent="0.25">
      <c r="A23" s="59"/>
      <c r="B23" s="59"/>
      <c r="C23" s="77" t="s">
        <v>466</v>
      </c>
      <c r="D23" s="75"/>
      <c r="E23" s="223"/>
      <c r="F23" s="223"/>
      <c r="G23" s="223"/>
      <c r="H23" s="223">
        <v>81</v>
      </c>
      <c r="I23" s="223"/>
      <c r="J23" s="223"/>
      <c r="K23" s="223"/>
      <c r="L23" s="223"/>
      <c r="M23" s="63">
        <f t="shared" si="6"/>
        <v>81</v>
      </c>
      <c r="N23" s="240" t="s">
        <v>495</v>
      </c>
    </row>
    <row r="24" spans="1:14" ht="24" x14ac:dyDescent="0.25">
      <c r="A24" s="64"/>
      <c r="B24" s="64"/>
      <c r="C24" s="77" t="s">
        <v>793</v>
      </c>
      <c r="D24" s="80"/>
      <c r="E24" s="225"/>
      <c r="F24" s="225"/>
      <c r="G24" s="225"/>
      <c r="H24" s="225">
        <v>33</v>
      </c>
      <c r="I24" s="225"/>
      <c r="J24" s="225"/>
      <c r="K24" s="225"/>
      <c r="L24" s="225"/>
      <c r="M24" s="81">
        <f t="shared" si="6"/>
        <v>33</v>
      </c>
      <c r="N24" s="240" t="s">
        <v>496</v>
      </c>
    </row>
    <row r="25" spans="1:14" x14ac:dyDescent="0.25">
      <c r="A25" s="60">
        <v>3</v>
      </c>
      <c r="B25" s="59" t="s">
        <v>76</v>
      </c>
      <c r="C25" s="55" t="s">
        <v>156</v>
      </c>
      <c r="D25" s="67">
        <f>VLOOKUP(A25,target_tbl,$D$2+1,FALSE)</f>
        <v>53</v>
      </c>
      <c r="E25" s="57" t="str">
        <f>E27</f>
        <v>ไม่มีข้อมูล</v>
      </c>
      <c r="F25" s="57" t="str">
        <f t="shared" ref="F25:K25" si="7">F27</f>
        <v>ไม่มีข้อมูล</v>
      </c>
      <c r="G25" s="57" t="str">
        <f t="shared" si="7"/>
        <v>ไม่มีข้อมูล</v>
      </c>
      <c r="H25" s="57">
        <f t="shared" si="7"/>
        <v>56.797376690804754</v>
      </c>
      <c r="I25" s="57" t="str">
        <f t="shared" si="7"/>
        <v>ไม่มีข้อมูล</v>
      </c>
      <c r="J25" s="57" t="str">
        <f t="shared" si="7"/>
        <v>ไม่มีข้อมูล</v>
      </c>
      <c r="K25" s="57" t="str">
        <f t="shared" si="7"/>
        <v>ไม่มีข้อมูล</v>
      </c>
      <c r="L25" s="57" t="str">
        <f>L27</f>
        <v>ไม่มีข้อมูล</v>
      </c>
      <c r="M25" s="58">
        <f>M27</f>
        <v>56.797376690804754</v>
      </c>
      <c r="N25" s="240" t="s">
        <v>497</v>
      </c>
    </row>
    <row r="26" spans="1:14" x14ac:dyDescent="0.25">
      <c r="A26" s="59">
        <v>3.1</v>
      </c>
      <c r="B26" s="60"/>
      <c r="C26" s="74" t="s">
        <v>384</v>
      </c>
      <c r="D26" s="75">
        <f>VLOOKUP(A26,target_tbl,$D$2+1,FALSE)</f>
        <v>85</v>
      </c>
      <c r="E26" s="72" t="str">
        <f>IF(OR(ISBLANK(E33),E33=0),"ไม่มีข้อมูล",(E34/E33)*100)</f>
        <v>ไม่มีข้อมูล</v>
      </c>
      <c r="F26" s="72" t="str">
        <f t="shared" ref="F26:K26" si="8">IF(OR(ISBLANK(F33),F33=0),"ไม่มีข้อมูล",(F34/F33)*100)</f>
        <v>ไม่มีข้อมูล</v>
      </c>
      <c r="G26" s="72" t="str">
        <f t="shared" si="8"/>
        <v>ไม่มีข้อมูล</v>
      </c>
      <c r="H26" s="72">
        <f t="shared" si="8"/>
        <v>86.525786907048925</v>
      </c>
      <c r="I26" s="72" t="str">
        <f t="shared" si="8"/>
        <v>ไม่มีข้อมูล</v>
      </c>
      <c r="J26" s="72" t="str">
        <f t="shared" si="8"/>
        <v>ไม่มีข้อมูล</v>
      </c>
      <c r="K26" s="72" t="str">
        <f t="shared" si="8"/>
        <v>ไม่มีข้อมูล</v>
      </c>
      <c r="L26" s="72" t="str">
        <f>IF(OR(ISBLANK(L33),L33=0),"ไม่มีข้อมูล",(L34/L33)*100)</f>
        <v>ไม่มีข้อมูล</v>
      </c>
      <c r="M26" s="73">
        <f>IF(OR(ISBLANK(M33),M33=0),"ไม่มีข้อมูล",(M34/M33)*100)</f>
        <v>86.525786907048925</v>
      </c>
      <c r="N26" s="240" t="s">
        <v>498</v>
      </c>
    </row>
    <row r="27" spans="1:14" x14ac:dyDescent="0.25">
      <c r="A27" s="59">
        <v>3.2</v>
      </c>
      <c r="B27" s="60"/>
      <c r="C27" s="74" t="s">
        <v>158</v>
      </c>
      <c r="D27" s="75">
        <f>VLOOKUP(A27,target_tbl,$D$2+1,FALSE)</f>
        <v>53</v>
      </c>
      <c r="E27" s="72" t="str">
        <f t="shared" ref="E27:M27" si="9">IF(OR(ISBLANK(E34),E34=0),"ไม่มีข้อมูล",(E30/E34)*100)</f>
        <v>ไม่มีข้อมูล</v>
      </c>
      <c r="F27" s="72" t="str">
        <f t="shared" si="9"/>
        <v>ไม่มีข้อมูล</v>
      </c>
      <c r="G27" s="72" t="str">
        <f t="shared" si="9"/>
        <v>ไม่มีข้อมูล</v>
      </c>
      <c r="H27" s="72">
        <f t="shared" si="9"/>
        <v>56.797376690804754</v>
      </c>
      <c r="I27" s="72" t="str">
        <f t="shared" si="9"/>
        <v>ไม่มีข้อมูล</v>
      </c>
      <c r="J27" s="72" t="str">
        <f t="shared" si="9"/>
        <v>ไม่มีข้อมูล</v>
      </c>
      <c r="K27" s="72" t="str">
        <f t="shared" si="9"/>
        <v>ไม่มีข้อมูล</v>
      </c>
      <c r="L27" s="72" t="str">
        <f t="shared" si="9"/>
        <v>ไม่มีข้อมูล</v>
      </c>
      <c r="M27" s="73">
        <f t="shared" si="9"/>
        <v>56.797376690804754</v>
      </c>
      <c r="N27" s="240" t="s">
        <v>499</v>
      </c>
    </row>
    <row r="28" spans="1:14" x14ac:dyDescent="0.25">
      <c r="A28" s="59">
        <v>3.3</v>
      </c>
      <c r="B28" s="60"/>
      <c r="C28" s="74" t="s">
        <v>157</v>
      </c>
      <c r="D28" s="75">
        <f>VLOOKUP(A28,target_tbl,$D$2+1,FALSE)</f>
        <v>109</v>
      </c>
      <c r="E28" s="72" t="str">
        <f>IF(OR(ISBLANK(E35),E35=0),"ไม่มีข้อมูล",(E31/E35))</f>
        <v>ไม่มีข้อมูล</v>
      </c>
      <c r="F28" s="72" t="str">
        <f t="shared" ref="F28:M28" si="10">IF(OR(ISBLANK(F35),F35=0),"ไม่มีข้อมูล",(F31/F35))</f>
        <v>ไม่มีข้อมูล</v>
      </c>
      <c r="G28" s="72" t="str">
        <f t="shared" si="10"/>
        <v>ไม่มีข้อมูล</v>
      </c>
      <c r="H28" s="72">
        <f t="shared" si="10"/>
        <v>108.94906743185079</v>
      </c>
      <c r="I28" s="72" t="str">
        <f t="shared" si="10"/>
        <v>ไม่มีข้อมูล</v>
      </c>
      <c r="J28" s="72" t="str">
        <f t="shared" si="10"/>
        <v>ไม่มีข้อมูล</v>
      </c>
      <c r="K28" s="72" t="str">
        <f t="shared" si="10"/>
        <v>ไม่มีข้อมูล</v>
      </c>
      <c r="L28" s="72" t="str">
        <f t="shared" si="10"/>
        <v>ไม่มีข้อมูล</v>
      </c>
      <c r="M28" s="73">
        <f t="shared" si="10"/>
        <v>108.94906743185079</v>
      </c>
      <c r="N28" s="240" t="s">
        <v>500</v>
      </c>
    </row>
    <row r="29" spans="1:14" x14ac:dyDescent="0.25">
      <c r="A29" s="59">
        <v>3.4</v>
      </c>
      <c r="B29" s="60"/>
      <c r="C29" s="74" t="s">
        <v>159</v>
      </c>
      <c r="D29" s="82">
        <f>VLOOKUP(A29,target_tbl,$D$2+1,FALSE)</f>
        <v>108.6</v>
      </c>
      <c r="E29" s="72" t="str">
        <f>IF(OR(ISBLANK(E36),E36=0),"ไม่มีข้อมูล",(E32/E36))</f>
        <v>ไม่มีข้อมูล</v>
      </c>
      <c r="F29" s="72" t="str">
        <f t="shared" ref="F29:M29" si="11">IF(OR(ISBLANK(F36),F36=0),"ไม่มีข้อมูล",(F32/F36))</f>
        <v>ไม่มีข้อมูล</v>
      </c>
      <c r="G29" s="72" t="str">
        <f t="shared" si="11"/>
        <v>ไม่มีข้อมูล</v>
      </c>
      <c r="H29" s="72">
        <f t="shared" si="11"/>
        <v>107.78404452690167</v>
      </c>
      <c r="I29" s="72" t="str">
        <f t="shared" si="11"/>
        <v>ไม่มีข้อมูล</v>
      </c>
      <c r="J29" s="72" t="str">
        <f t="shared" si="11"/>
        <v>ไม่มีข้อมูล</v>
      </c>
      <c r="K29" s="72" t="str">
        <f t="shared" si="11"/>
        <v>ไม่มีข้อมูล</v>
      </c>
      <c r="L29" s="72" t="str">
        <f t="shared" si="11"/>
        <v>ไม่มีข้อมูล</v>
      </c>
      <c r="M29" s="73">
        <f t="shared" si="11"/>
        <v>107.78404452690167</v>
      </c>
      <c r="N29" s="240" t="s">
        <v>501</v>
      </c>
    </row>
    <row r="30" spans="1:14" x14ac:dyDescent="0.25">
      <c r="A30" s="59"/>
      <c r="B30" s="59"/>
      <c r="C30" s="77" t="s">
        <v>160</v>
      </c>
      <c r="D30" s="75"/>
      <c r="E30" s="223"/>
      <c r="F30" s="223"/>
      <c r="G30" s="223"/>
      <c r="H30" s="223">
        <v>16628</v>
      </c>
      <c r="I30" s="223"/>
      <c r="J30" s="223"/>
      <c r="K30" s="223"/>
      <c r="L30" s="223"/>
      <c r="M30" s="63">
        <f t="shared" ref="M30:M36" si="12">SUM(E30:L30)</f>
        <v>16628</v>
      </c>
      <c r="N30" s="240" t="s">
        <v>502</v>
      </c>
    </row>
    <row r="31" spans="1:14" x14ac:dyDescent="0.25">
      <c r="A31" s="59"/>
      <c r="B31" s="59"/>
      <c r="C31" s="83" t="s">
        <v>211</v>
      </c>
      <c r="D31" s="75"/>
      <c r="E31" s="223"/>
      <c r="F31" s="223"/>
      <c r="G31" s="223"/>
      <c r="H31" s="223">
        <v>303750</v>
      </c>
      <c r="I31" s="223"/>
      <c r="J31" s="223"/>
      <c r="K31" s="223"/>
      <c r="L31" s="223"/>
      <c r="M31" s="63">
        <f t="shared" si="12"/>
        <v>303750</v>
      </c>
      <c r="N31" s="240" t="s">
        <v>503</v>
      </c>
    </row>
    <row r="32" spans="1:14" x14ac:dyDescent="0.25">
      <c r="A32" s="59"/>
      <c r="B32" s="59"/>
      <c r="C32" s="84" t="s">
        <v>212</v>
      </c>
      <c r="D32" s="75"/>
      <c r="E32" s="223"/>
      <c r="F32" s="223"/>
      <c r="G32" s="223"/>
      <c r="H32" s="223">
        <v>290478</v>
      </c>
      <c r="I32" s="223"/>
      <c r="J32" s="223"/>
      <c r="K32" s="223"/>
      <c r="L32" s="223"/>
      <c r="M32" s="63">
        <f t="shared" si="12"/>
        <v>290478</v>
      </c>
      <c r="N32" s="240" t="s">
        <v>504</v>
      </c>
    </row>
    <row r="33" spans="1:14" x14ac:dyDescent="0.25">
      <c r="A33" s="59"/>
      <c r="B33" s="59"/>
      <c r="C33" s="77" t="s">
        <v>161</v>
      </c>
      <c r="D33" s="75"/>
      <c r="E33" s="223"/>
      <c r="F33" s="223"/>
      <c r="G33" s="223"/>
      <c r="H33" s="223">
        <v>33835</v>
      </c>
      <c r="I33" s="223"/>
      <c r="J33" s="223"/>
      <c r="K33" s="223"/>
      <c r="L33" s="223"/>
      <c r="M33" s="63">
        <f t="shared" si="12"/>
        <v>33835</v>
      </c>
      <c r="N33" s="240" t="s">
        <v>505</v>
      </c>
    </row>
    <row r="34" spans="1:14" x14ac:dyDescent="0.25">
      <c r="A34" s="59"/>
      <c r="B34" s="59"/>
      <c r="C34" s="83" t="s">
        <v>162</v>
      </c>
      <c r="D34" s="75"/>
      <c r="E34" s="223"/>
      <c r="F34" s="223"/>
      <c r="G34" s="223"/>
      <c r="H34" s="223">
        <v>29276</v>
      </c>
      <c r="I34" s="223"/>
      <c r="J34" s="223"/>
      <c r="K34" s="223"/>
      <c r="L34" s="223"/>
      <c r="M34" s="63">
        <f t="shared" si="12"/>
        <v>29276</v>
      </c>
      <c r="N34" s="240" t="s">
        <v>506</v>
      </c>
    </row>
    <row r="35" spans="1:14" x14ac:dyDescent="0.25">
      <c r="A35" s="59"/>
      <c r="B35" s="59"/>
      <c r="C35" s="84" t="s">
        <v>163</v>
      </c>
      <c r="D35" s="75"/>
      <c r="E35" s="223"/>
      <c r="F35" s="223"/>
      <c r="G35" s="223"/>
      <c r="H35" s="223">
        <v>2788</v>
      </c>
      <c r="I35" s="223"/>
      <c r="J35" s="223"/>
      <c r="K35" s="223"/>
      <c r="L35" s="223"/>
      <c r="M35" s="63">
        <f t="shared" si="12"/>
        <v>2788</v>
      </c>
      <c r="N35" s="240" t="s">
        <v>507</v>
      </c>
    </row>
    <row r="36" spans="1:14" x14ac:dyDescent="0.25">
      <c r="A36" s="59"/>
      <c r="B36" s="59"/>
      <c r="C36" s="85" t="s">
        <v>164</v>
      </c>
      <c r="D36" s="86"/>
      <c r="E36" s="226"/>
      <c r="F36" s="226"/>
      <c r="G36" s="226"/>
      <c r="H36" s="226">
        <v>2695</v>
      </c>
      <c r="I36" s="226"/>
      <c r="J36" s="226"/>
      <c r="K36" s="226"/>
      <c r="L36" s="226"/>
      <c r="M36" s="87">
        <f t="shared" si="12"/>
        <v>2695</v>
      </c>
      <c r="N36" s="240" t="s">
        <v>508</v>
      </c>
    </row>
    <row r="37" spans="1:14" x14ac:dyDescent="0.25">
      <c r="A37" s="88"/>
      <c r="B37" s="89"/>
      <c r="C37" s="90" t="s">
        <v>11</v>
      </c>
      <c r="D37" s="91"/>
      <c r="E37" s="92"/>
      <c r="F37" s="92"/>
      <c r="G37" s="92"/>
      <c r="H37" s="92"/>
      <c r="I37" s="92"/>
      <c r="J37" s="92"/>
      <c r="K37" s="92"/>
      <c r="L37" s="92"/>
      <c r="M37" s="93"/>
      <c r="N37" s="240" t="s">
        <v>483</v>
      </c>
    </row>
    <row r="38" spans="1:14" x14ac:dyDescent="0.25">
      <c r="A38" s="53">
        <v>4</v>
      </c>
      <c r="B38" s="54" t="s">
        <v>76</v>
      </c>
      <c r="C38" s="55" t="s">
        <v>470</v>
      </c>
      <c r="D38" s="94" t="str">
        <f>VLOOKUP(A38,target_tbl,$D$2+1,FALSE)</f>
        <v>Y-64</v>
      </c>
      <c r="E38" s="72" t="str">
        <f>IF(OR(ISBLANK(E41),E41=0),"ไม่มีข้อมูล",(E40/E41))</f>
        <v>ไม่มีข้อมูล</v>
      </c>
      <c r="F38" s="72" t="str">
        <f t="shared" ref="F38:K38" si="13">IF(OR(ISBLANK(F41),F41=0),"ไม่มีข้อมูล",(F40/F41))</f>
        <v>ไม่มีข้อมูล</v>
      </c>
      <c r="G38" s="72" t="str">
        <f t="shared" si="13"/>
        <v>ไม่มีข้อมูล</v>
      </c>
      <c r="H38" s="72" t="str">
        <f t="shared" si="13"/>
        <v>ไม่มีข้อมูล</v>
      </c>
      <c r="I38" s="72" t="str">
        <f t="shared" si="13"/>
        <v>ไม่มีข้อมูล</v>
      </c>
      <c r="J38" s="72" t="str">
        <f t="shared" si="13"/>
        <v>ไม่มีข้อมูล</v>
      </c>
      <c r="K38" s="72" t="str">
        <f t="shared" si="13"/>
        <v>ไม่มีข้อมูล</v>
      </c>
      <c r="L38" s="72" t="str">
        <f>IF(OR(ISBLANK(L41),L41=0),"ไม่มีข้อมูล",(L40/L41))</f>
        <v>ไม่มีข้อมูล</v>
      </c>
      <c r="M38" s="73" t="str">
        <f>IF(OR(ISBLANK(M41),M41=0),"ไม่มีข้อมูล",(M40/M41))</f>
        <v>ไม่มีข้อมูล</v>
      </c>
      <c r="N38" s="240" t="s">
        <v>509</v>
      </c>
    </row>
    <row r="39" spans="1:14" ht="24" x14ac:dyDescent="0.25">
      <c r="A39" s="59">
        <v>4.2</v>
      </c>
      <c r="B39" s="59"/>
      <c r="C39" s="74" t="s">
        <v>165</v>
      </c>
      <c r="D39" s="94" t="str">
        <f>VLOOKUP(A39,target_tbl,$D$2+1,FALSE)</f>
        <v>Q4</v>
      </c>
      <c r="E39" s="72" t="str">
        <f>IF(OR(ISBLANK(E43),E43=0),"ไม่มีข้อมูล",(E42/E43)*100)</f>
        <v>ไม่มีข้อมูล</v>
      </c>
      <c r="F39" s="72" t="str">
        <f t="shared" ref="F39:K39" si="14">IF(OR(ISBLANK(F43),F43=0),"ไม่มีข้อมูล",(F42/F43)*100)</f>
        <v>ไม่มีข้อมูล</v>
      </c>
      <c r="G39" s="72" t="str">
        <f t="shared" si="14"/>
        <v>ไม่มีข้อมูล</v>
      </c>
      <c r="H39" s="72">
        <f t="shared" si="14"/>
        <v>40.74074074074074</v>
      </c>
      <c r="I39" s="72" t="str">
        <f t="shared" si="14"/>
        <v>ไม่มีข้อมูล</v>
      </c>
      <c r="J39" s="72" t="str">
        <f t="shared" si="14"/>
        <v>ไม่มีข้อมูล</v>
      </c>
      <c r="K39" s="72" t="str">
        <f t="shared" si="14"/>
        <v>ไม่มีข้อมูล</v>
      </c>
      <c r="L39" s="72" t="str">
        <f>IF(OR(ISBLANK(L43),L43=0),"ไม่มีข้อมูล",(L42/L43)*100)</f>
        <v>ไม่มีข้อมูล</v>
      </c>
      <c r="M39" s="73">
        <f>IF(OR(ISBLANK(M43),M43=0),"ไม่มีข้อมูล",(M42/M43)*100)</f>
        <v>40.74074074074074</v>
      </c>
      <c r="N39" s="240" t="s">
        <v>510</v>
      </c>
    </row>
    <row r="40" spans="1:14" x14ac:dyDescent="0.25">
      <c r="A40" s="59"/>
      <c r="B40" s="59"/>
      <c r="C40" s="77" t="s">
        <v>166</v>
      </c>
      <c r="D40" s="94"/>
      <c r="E40" s="227"/>
      <c r="F40" s="227"/>
      <c r="G40" s="227"/>
      <c r="H40" s="227"/>
      <c r="I40" s="227"/>
      <c r="J40" s="227"/>
      <c r="K40" s="227"/>
      <c r="L40" s="227"/>
      <c r="M40" s="95">
        <f>SUM(E40:L40)</f>
        <v>0</v>
      </c>
      <c r="N40" s="240" t="s">
        <v>511</v>
      </c>
    </row>
    <row r="41" spans="1:14" x14ac:dyDescent="0.25">
      <c r="A41" s="59"/>
      <c r="B41" s="59"/>
      <c r="C41" s="77" t="s">
        <v>32</v>
      </c>
      <c r="D41" s="94"/>
      <c r="E41" s="228"/>
      <c r="F41" s="228"/>
      <c r="G41" s="228"/>
      <c r="H41" s="228"/>
      <c r="I41" s="228"/>
      <c r="J41" s="228"/>
      <c r="K41" s="228"/>
      <c r="L41" s="228"/>
      <c r="M41" s="96">
        <f>SUM(E41:L41)</f>
        <v>0</v>
      </c>
      <c r="N41" s="240" t="s">
        <v>512</v>
      </c>
    </row>
    <row r="42" spans="1:14" ht="24" x14ac:dyDescent="0.25">
      <c r="A42" s="59"/>
      <c r="B42" s="59"/>
      <c r="C42" s="77" t="s">
        <v>467</v>
      </c>
      <c r="D42" s="94"/>
      <c r="E42" s="228">
        <f>E24</f>
        <v>0</v>
      </c>
      <c r="F42" s="228">
        <f t="shared" ref="F42:L42" si="15">F24</f>
        <v>0</v>
      </c>
      <c r="G42" s="228">
        <f t="shared" si="15"/>
        <v>0</v>
      </c>
      <c r="H42" s="228">
        <f t="shared" si="15"/>
        <v>33</v>
      </c>
      <c r="I42" s="228">
        <f t="shared" si="15"/>
        <v>0</v>
      </c>
      <c r="J42" s="228">
        <f t="shared" si="15"/>
        <v>0</v>
      </c>
      <c r="K42" s="228">
        <f t="shared" si="15"/>
        <v>0</v>
      </c>
      <c r="L42" s="228">
        <f t="shared" si="15"/>
        <v>0</v>
      </c>
      <c r="M42" s="96">
        <f>SUM(E42:L42)</f>
        <v>33</v>
      </c>
      <c r="N42" s="240" t="s">
        <v>513</v>
      </c>
    </row>
    <row r="43" spans="1:14" x14ac:dyDescent="0.25">
      <c r="A43" s="59"/>
      <c r="B43" s="59"/>
      <c r="C43" s="77" t="s">
        <v>465</v>
      </c>
      <c r="D43" s="94"/>
      <c r="E43" s="226">
        <f>E23</f>
        <v>0</v>
      </c>
      <c r="F43" s="226">
        <f t="shared" ref="F43:L43" si="16">F23</f>
        <v>0</v>
      </c>
      <c r="G43" s="226">
        <f t="shared" si="16"/>
        <v>0</v>
      </c>
      <c r="H43" s="226">
        <f t="shared" si="16"/>
        <v>81</v>
      </c>
      <c r="I43" s="226">
        <f t="shared" si="16"/>
        <v>0</v>
      </c>
      <c r="J43" s="226">
        <f t="shared" si="16"/>
        <v>0</v>
      </c>
      <c r="K43" s="226">
        <f t="shared" si="16"/>
        <v>0</v>
      </c>
      <c r="L43" s="226">
        <f t="shared" si="16"/>
        <v>0</v>
      </c>
      <c r="M43" s="87">
        <f>SUM(E43:L43)</f>
        <v>81</v>
      </c>
      <c r="N43" s="240" t="s">
        <v>514</v>
      </c>
    </row>
    <row r="44" spans="1:14" x14ac:dyDescent="0.25">
      <c r="A44" s="53">
        <v>5</v>
      </c>
      <c r="B44" s="54" t="s">
        <v>76</v>
      </c>
      <c r="C44" s="55" t="s">
        <v>399</v>
      </c>
      <c r="D44" s="97">
        <f>VLOOKUP(A44,target_tbl,$D$2+1,FALSE)</f>
        <v>68</v>
      </c>
      <c r="E44" s="98" t="str">
        <f t="shared" ref="E44:M44" si="17">IF(OR(ISBLANK(E58),E58=0),"ไม่มีข้อมูล",(E52/E58)*100)</f>
        <v>ไม่มีข้อมูล</v>
      </c>
      <c r="F44" s="98" t="str">
        <f t="shared" si="17"/>
        <v>ไม่มีข้อมูล</v>
      </c>
      <c r="G44" s="98" t="str">
        <f t="shared" si="17"/>
        <v>ไม่มีข้อมูล</v>
      </c>
      <c r="H44" s="98">
        <f t="shared" si="17"/>
        <v>57.173335979557919</v>
      </c>
      <c r="I44" s="98" t="str">
        <f t="shared" si="17"/>
        <v>ไม่มีข้อมูล</v>
      </c>
      <c r="J44" s="98" t="str">
        <f t="shared" si="17"/>
        <v>ไม่มีข้อมูล</v>
      </c>
      <c r="K44" s="98" t="str">
        <f t="shared" si="17"/>
        <v>ไม่มีข้อมูล</v>
      </c>
      <c r="L44" s="98" t="str">
        <f t="shared" si="17"/>
        <v>ไม่มีข้อมูล</v>
      </c>
      <c r="M44" s="99">
        <f t="shared" si="17"/>
        <v>57.173335979557919</v>
      </c>
      <c r="N44" s="240" t="s">
        <v>515</v>
      </c>
    </row>
    <row r="45" spans="1:14" x14ac:dyDescent="0.25">
      <c r="A45" s="59"/>
      <c r="B45" s="59"/>
      <c r="C45" s="100" t="s">
        <v>68</v>
      </c>
      <c r="D45" s="75"/>
      <c r="E45" s="72" t="str">
        <f t="shared" ref="E45:K45" si="18">E44</f>
        <v>ไม่มีข้อมูล</v>
      </c>
      <c r="F45" s="72" t="str">
        <f>F44</f>
        <v>ไม่มีข้อมูล</v>
      </c>
      <c r="G45" s="72" t="str">
        <f t="shared" si="18"/>
        <v>ไม่มีข้อมูล</v>
      </c>
      <c r="H45" s="72">
        <f t="shared" si="18"/>
        <v>57.173335979557919</v>
      </c>
      <c r="I45" s="72" t="str">
        <f>I44</f>
        <v>ไม่มีข้อมูล</v>
      </c>
      <c r="J45" s="72" t="str">
        <f t="shared" si="18"/>
        <v>ไม่มีข้อมูล</v>
      </c>
      <c r="K45" s="72" t="str">
        <f t="shared" si="18"/>
        <v>ไม่มีข้อมูล</v>
      </c>
      <c r="L45" s="72" t="str">
        <f>L44</f>
        <v>ไม่มีข้อมูล</v>
      </c>
      <c r="M45" s="73">
        <f>M44</f>
        <v>57.173335979557919</v>
      </c>
      <c r="N45" s="240" t="s">
        <v>516</v>
      </c>
    </row>
    <row r="46" spans="1:14" x14ac:dyDescent="0.25">
      <c r="A46" s="59"/>
      <c r="B46" s="59"/>
      <c r="C46" s="100" t="s">
        <v>69</v>
      </c>
      <c r="D46" s="75"/>
      <c r="E46" s="72" t="str">
        <f>IF(OR(ISBLANK($E$58),$E$58=0),"ไม่มีข้อมูล",(E53/$E$58)*100)</f>
        <v>ไม่มีข้อมูล</v>
      </c>
      <c r="F46" s="72" t="str">
        <f t="shared" ref="F46:M46" si="19">IF(OR(ISBLANK(F58),F58=0),"ไม่มีข้อมูล",(F53/F58)*100)</f>
        <v>ไม่มีข้อมูล</v>
      </c>
      <c r="G46" s="72" t="str">
        <f t="shared" si="19"/>
        <v>ไม่มีข้อมูล</v>
      </c>
      <c r="H46" s="72">
        <f t="shared" si="19"/>
        <v>4.6255178744201046</v>
      </c>
      <c r="I46" s="72" t="str">
        <f t="shared" si="19"/>
        <v>ไม่มีข้อมูล</v>
      </c>
      <c r="J46" s="72" t="str">
        <f t="shared" si="19"/>
        <v>ไม่มีข้อมูล</v>
      </c>
      <c r="K46" s="72" t="str">
        <f t="shared" si="19"/>
        <v>ไม่มีข้อมูล</v>
      </c>
      <c r="L46" s="72" t="str">
        <f t="shared" si="19"/>
        <v>ไม่มีข้อมูล</v>
      </c>
      <c r="M46" s="73">
        <f t="shared" si="19"/>
        <v>4.6255178744201046</v>
      </c>
      <c r="N46" s="240" t="s">
        <v>517</v>
      </c>
    </row>
    <row r="47" spans="1:14" x14ac:dyDescent="0.25">
      <c r="A47" s="59"/>
      <c r="B47" s="59"/>
      <c r="C47" s="100" t="s">
        <v>70</v>
      </c>
      <c r="D47" s="75"/>
      <c r="E47" s="72" t="str">
        <f t="shared" ref="E47:K47" si="20">IF(OR(ISBLANK(E58),E58=0),"ไม่มีข้อมูล",(E54/E58)*100)</f>
        <v>ไม่มีข้อมูล</v>
      </c>
      <c r="F47" s="72" t="str">
        <f t="shared" si="20"/>
        <v>ไม่มีข้อมูล</v>
      </c>
      <c r="G47" s="72" t="str">
        <f t="shared" si="20"/>
        <v>ไม่มีข้อมูล</v>
      </c>
      <c r="H47" s="72">
        <f t="shared" si="20"/>
        <v>17.517179786151978</v>
      </c>
      <c r="I47" s="72" t="str">
        <f>IF(OR(ISBLANK(I58),I58=0),"ไม่มีข้อมูล",(I54/I58)*100)</f>
        <v>ไม่มีข้อมูล</v>
      </c>
      <c r="J47" s="72" t="str">
        <f t="shared" si="20"/>
        <v>ไม่มีข้อมูล</v>
      </c>
      <c r="K47" s="72" t="str">
        <f t="shared" si="20"/>
        <v>ไม่มีข้อมูล</v>
      </c>
      <c r="L47" s="72" t="str">
        <f>IF(OR(ISBLANK(L58),L58=0),"ไม่มีข้อมูล",(L54/L58)*100)</f>
        <v>ไม่มีข้อมูล</v>
      </c>
      <c r="M47" s="73">
        <f>IF(OR(ISBLANK(M58),M58=0),"ไม่มีข้อมูล",(M54/M58)*100)</f>
        <v>17.517179786151978</v>
      </c>
      <c r="N47" s="240" t="s">
        <v>518</v>
      </c>
    </row>
    <row r="48" spans="1:14" x14ac:dyDescent="0.25">
      <c r="A48" s="59"/>
      <c r="B48" s="59"/>
      <c r="C48" s="100" t="s">
        <v>71</v>
      </c>
      <c r="D48" s="75"/>
      <c r="E48" s="72" t="str">
        <f>IF(OR(ISBLANK(E58),E58=0),"ไม่มีข้อมูล",(E55/E58)*100)</f>
        <v>ไม่มีข้อมูล</v>
      </c>
      <c r="F48" s="72" t="str">
        <f t="shared" ref="F48:K48" si="21">IF(OR(ISBLANK(F58),F58=0),"ไม่มีข้อมูล",(F55/F58)*100)</f>
        <v>ไม่มีข้อมูล</v>
      </c>
      <c r="G48" s="72" t="str">
        <f t="shared" si="21"/>
        <v>ไม่มีข้อมูล</v>
      </c>
      <c r="H48" s="72">
        <f t="shared" si="21"/>
        <v>9.7075094891959619</v>
      </c>
      <c r="I48" s="72" t="str">
        <f>IF(OR(ISBLANK(I58),I58=0),"ไม่มีข้อมูล",(I55/I58)*100)</f>
        <v>ไม่มีข้อมูล</v>
      </c>
      <c r="J48" s="72" t="str">
        <f t="shared" si="21"/>
        <v>ไม่มีข้อมูล</v>
      </c>
      <c r="K48" s="72" t="str">
        <f t="shared" si="21"/>
        <v>ไม่มีข้อมูล</v>
      </c>
      <c r="L48" s="72" t="str">
        <f>IF(OR(ISBLANK(L58),L58=0),"ไม่มีข้อมูล",(L55/L58)*100)</f>
        <v>ไม่มีข้อมูล</v>
      </c>
      <c r="M48" s="73">
        <f>IF(OR(ISBLANK(M58),M58=0),"ไม่มีข้อมูล",(M55/M58)*100)</f>
        <v>9.7075094891959619</v>
      </c>
      <c r="N48" s="240" t="s">
        <v>519</v>
      </c>
    </row>
    <row r="49" spans="1:14" x14ac:dyDescent="0.25">
      <c r="A49" s="59"/>
      <c r="B49" s="59"/>
      <c r="C49" s="100" t="s">
        <v>72</v>
      </c>
      <c r="D49" s="75"/>
      <c r="E49" s="72" t="str">
        <f>IF(OR(ISBLANK(E59),E59=0),"ไม่มีข้อมูล",(E58/E59)*100)</f>
        <v>ไม่มีข้อมูล</v>
      </c>
      <c r="F49" s="72" t="str">
        <f t="shared" ref="F49:K49" si="22">IF(OR(ISBLANK(F59),F59=0),"ไม่มีข้อมูล",(F58/F59)*100)</f>
        <v>ไม่มีข้อมูล</v>
      </c>
      <c r="G49" s="72" t="str">
        <f t="shared" si="22"/>
        <v>ไม่มีข้อมูล</v>
      </c>
      <c r="H49" s="72">
        <f t="shared" si="22"/>
        <v>77.278042982304783</v>
      </c>
      <c r="I49" s="72" t="str">
        <f>IF(OR(ISBLANK(I59),I59=0),"ไม่มีข้อมูล",(I58/I59)*100)</f>
        <v>ไม่มีข้อมูล</v>
      </c>
      <c r="J49" s="72" t="str">
        <f t="shared" si="22"/>
        <v>ไม่มีข้อมูล</v>
      </c>
      <c r="K49" s="72" t="str">
        <f t="shared" si="22"/>
        <v>ไม่มีข้อมูล</v>
      </c>
      <c r="L49" s="72" t="str">
        <f>IF(OR(ISBLANK(L59),L59=0),"ไม่มีข้อมูล",(L58/L59)*100)</f>
        <v>ไม่มีข้อมูล</v>
      </c>
      <c r="M49" s="73">
        <f>IF(OR(ISBLANK(M59),M59=0),"ไม่มีข้อมูล",(M58/M59)*100)</f>
        <v>77.278042982304783</v>
      </c>
      <c r="N49" s="240" t="s">
        <v>520</v>
      </c>
    </row>
    <row r="50" spans="1:14" x14ac:dyDescent="0.25">
      <c r="A50" s="59"/>
      <c r="B50" s="59"/>
      <c r="C50" s="100" t="s">
        <v>73</v>
      </c>
      <c r="D50" s="75"/>
      <c r="E50" s="72" t="str">
        <f>IF(OR(ISBLANK(E60),E60=0),"ไม่มีข้อมูล",(E56/E60)*100)</f>
        <v>ไม่มีข้อมูล</v>
      </c>
      <c r="F50" s="72" t="str">
        <f t="shared" ref="F50:K50" si="23">IF(OR(ISBLANK(F60),F60=0),"ไม่มีข้อมูล",(F56/F60)*100)</f>
        <v>ไม่มีข้อมูล</v>
      </c>
      <c r="G50" s="72" t="str">
        <f t="shared" si="23"/>
        <v>ไม่มีข้อมูล</v>
      </c>
      <c r="H50" s="72">
        <f t="shared" si="23"/>
        <v>14873.882843250753</v>
      </c>
      <c r="I50" s="72" t="str">
        <f>IF(OR(ISBLANK(I60),I60=0),"ไม่มีข้อมูล",(I56/I60)*100)</f>
        <v>ไม่มีข้อมูล</v>
      </c>
      <c r="J50" s="72" t="str">
        <f t="shared" si="23"/>
        <v>ไม่มีข้อมูล</v>
      </c>
      <c r="K50" s="72" t="str">
        <f t="shared" si="23"/>
        <v>ไม่มีข้อมูล</v>
      </c>
      <c r="L50" s="72" t="str">
        <f>IF(OR(ISBLANK(L60),L60=0),"ไม่มีข้อมูล",(L56/L60)*100)</f>
        <v>ไม่มีข้อมูล</v>
      </c>
      <c r="M50" s="73">
        <f>IF(OR(ISBLANK(M60),M60=0),"ไม่มีข้อมูล",(M56/M60)*100)</f>
        <v>14873.882843250753</v>
      </c>
      <c r="N50" s="240" t="s">
        <v>521</v>
      </c>
    </row>
    <row r="51" spans="1:14" x14ac:dyDescent="0.25">
      <c r="A51" s="59"/>
      <c r="B51" s="59"/>
      <c r="C51" s="100" t="s">
        <v>74</v>
      </c>
      <c r="D51" s="75"/>
      <c r="E51" s="72" t="str">
        <f>IF(OR(ISBLANK(E61),E61=0),"ไม่มีข้อมูล",(E57/E61)*100)</f>
        <v>ไม่มีข้อมูล</v>
      </c>
      <c r="F51" s="72" t="str">
        <f t="shared" ref="F51:K51" si="24">IF(OR(ISBLANK(F61),F61=0),"ไม่มีข้อมูล",(F57/F61)*100)</f>
        <v>ไม่มีข้อมูล</v>
      </c>
      <c r="G51" s="72" t="str">
        <f t="shared" si="24"/>
        <v>ไม่มีข้อมูล</v>
      </c>
      <c r="H51" s="72">
        <f t="shared" si="24"/>
        <v>14973.359840954274</v>
      </c>
      <c r="I51" s="72" t="str">
        <f>IF(OR(ISBLANK(I61),I61=0),"ไม่มีข้อมูล",(I57/I61)*100)</f>
        <v>ไม่มีข้อมูล</v>
      </c>
      <c r="J51" s="72" t="str">
        <f t="shared" si="24"/>
        <v>ไม่มีข้อมูล</v>
      </c>
      <c r="K51" s="72" t="str">
        <f t="shared" si="24"/>
        <v>ไม่มีข้อมูล</v>
      </c>
      <c r="L51" s="72" t="str">
        <f>IF(OR(ISBLANK(L61),L61=0),"ไม่มีข้อมูล",(L57/L61)*100)</f>
        <v>ไม่มีข้อมูล</v>
      </c>
      <c r="M51" s="73">
        <f>IF(OR(ISBLANK(M61),M61=0),"ไม่มีข้อมูล",(M57/M61)*100)</f>
        <v>14973.359840954274</v>
      </c>
      <c r="N51" s="240" t="s">
        <v>522</v>
      </c>
    </row>
    <row r="52" spans="1:14" x14ac:dyDescent="0.25">
      <c r="A52" s="59"/>
      <c r="B52" s="59"/>
      <c r="C52" s="101" t="s">
        <v>63</v>
      </c>
      <c r="D52" s="75"/>
      <c r="E52" s="223"/>
      <c r="F52" s="223"/>
      <c r="G52" s="223"/>
      <c r="H52" s="223">
        <v>46092</v>
      </c>
      <c r="I52" s="223"/>
      <c r="J52" s="223"/>
      <c r="K52" s="223"/>
      <c r="L52" s="223"/>
      <c r="M52" s="63">
        <f t="shared" ref="M52:M61" si="25">SUM(E52:L52)</f>
        <v>46092</v>
      </c>
      <c r="N52" s="240" t="s">
        <v>523</v>
      </c>
    </row>
    <row r="53" spans="1:14" x14ac:dyDescent="0.25">
      <c r="A53" s="59"/>
      <c r="B53" s="59"/>
      <c r="C53" s="101" t="s">
        <v>64</v>
      </c>
      <c r="D53" s="75"/>
      <c r="E53" s="223"/>
      <c r="F53" s="223"/>
      <c r="G53" s="223"/>
      <c r="H53" s="223">
        <v>3729</v>
      </c>
      <c r="I53" s="223"/>
      <c r="J53" s="223"/>
      <c r="K53" s="223"/>
      <c r="L53" s="223"/>
      <c r="M53" s="63">
        <f t="shared" si="25"/>
        <v>3729</v>
      </c>
      <c r="N53" s="240" t="s">
        <v>524</v>
      </c>
    </row>
    <row r="54" spans="1:14" x14ac:dyDescent="0.25">
      <c r="A54" s="59"/>
      <c r="B54" s="59"/>
      <c r="C54" s="101" t="s">
        <v>65</v>
      </c>
      <c r="D54" s="75"/>
      <c r="E54" s="223"/>
      <c r="F54" s="223"/>
      <c r="G54" s="223"/>
      <c r="H54" s="223">
        <v>14122</v>
      </c>
      <c r="I54" s="223"/>
      <c r="J54" s="223"/>
      <c r="K54" s="223"/>
      <c r="L54" s="223"/>
      <c r="M54" s="63">
        <f t="shared" si="25"/>
        <v>14122</v>
      </c>
      <c r="N54" s="240" t="s">
        <v>525</v>
      </c>
    </row>
    <row r="55" spans="1:14" x14ac:dyDescent="0.25">
      <c r="A55" s="59"/>
      <c r="B55" s="59"/>
      <c r="C55" s="101" t="s">
        <v>66</v>
      </c>
      <c r="D55" s="75"/>
      <c r="E55" s="223"/>
      <c r="F55" s="223"/>
      <c r="G55" s="223"/>
      <c r="H55" s="223">
        <v>7826</v>
      </c>
      <c r="I55" s="223"/>
      <c r="J55" s="223"/>
      <c r="K55" s="223"/>
      <c r="L55" s="223"/>
      <c r="M55" s="63">
        <f t="shared" si="25"/>
        <v>7826</v>
      </c>
      <c r="N55" s="240" t="s">
        <v>526</v>
      </c>
    </row>
    <row r="56" spans="1:14" x14ac:dyDescent="0.25">
      <c r="A56" s="59"/>
      <c r="B56" s="59"/>
      <c r="C56" s="101" t="s">
        <v>168</v>
      </c>
      <c r="D56" s="75"/>
      <c r="E56" s="223"/>
      <c r="F56" s="223"/>
      <c r="G56" s="223"/>
      <c r="H56" s="223">
        <v>642403</v>
      </c>
      <c r="I56" s="223"/>
      <c r="J56" s="223"/>
      <c r="K56" s="223"/>
      <c r="L56" s="223"/>
      <c r="M56" s="63">
        <f t="shared" si="25"/>
        <v>642403</v>
      </c>
      <c r="N56" s="240" t="s">
        <v>527</v>
      </c>
    </row>
    <row r="57" spans="1:14" x14ac:dyDescent="0.25">
      <c r="A57" s="59"/>
      <c r="B57" s="59"/>
      <c r="C57" s="101" t="s">
        <v>67</v>
      </c>
      <c r="D57" s="75"/>
      <c r="E57" s="223"/>
      <c r="F57" s="223"/>
      <c r="G57" s="223"/>
      <c r="H57" s="223">
        <v>602528</v>
      </c>
      <c r="I57" s="223"/>
      <c r="J57" s="223"/>
      <c r="K57" s="223"/>
      <c r="L57" s="223"/>
      <c r="M57" s="63">
        <f t="shared" si="25"/>
        <v>602528</v>
      </c>
      <c r="N57" s="240" t="s">
        <v>528</v>
      </c>
    </row>
    <row r="58" spans="1:14" x14ac:dyDescent="0.25">
      <c r="A58" s="59"/>
      <c r="B58" s="59"/>
      <c r="C58" s="101" t="s">
        <v>171</v>
      </c>
      <c r="D58" s="75"/>
      <c r="E58" s="223"/>
      <c r="F58" s="223"/>
      <c r="G58" s="223"/>
      <c r="H58" s="223">
        <v>80618</v>
      </c>
      <c r="I58" s="223"/>
      <c r="J58" s="223"/>
      <c r="K58" s="223"/>
      <c r="L58" s="223"/>
      <c r="M58" s="63">
        <f t="shared" si="25"/>
        <v>80618</v>
      </c>
      <c r="N58" s="240" t="s">
        <v>529</v>
      </c>
    </row>
    <row r="59" spans="1:14" x14ac:dyDescent="0.25">
      <c r="A59" s="59"/>
      <c r="B59" s="59"/>
      <c r="C59" s="101" t="s">
        <v>172</v>
      </c>
      <c r="D59" s="75"/>
      <c r="E59" s="223"/>
      <c r="F59" s="223"/>
      <c r="G59" s="223"/>
      <c r="H59" s="223">
        <v>104322</v>
      </c>
      <c r="I59" s="223"/>
      <c r="J59" s="223"/>
      <c r="K59" s="223"/>
      <c r="L59" s="223"/>
      <c r="M59" s="63">
        <f t="shared" si="25"/>
        <v>104322</v>
      </c>
      <c r="N59" s="240" t="s">
        <v>530</v>
      </c>
    </row>
    <row r="60" spans="1:14" x14ac:dyDescent="0.25">
      <c r="A60" s="59"/>
      <c r="B60" s="59"/>
      <c r="C60" s="101" t="s">
        <v>169</v>
      </c>
      <c r="D60" s="75"/>
      <c r="E60" s="223"/>
      <c r="F60" s="223"/>
      <c r="G60" s="223"/>
      <c r="H60" s="223">
        <v>4319</v>
      </c>
      <c r="I60" s="223"/>
      <c r="J60" s="223"/>
      <c r="K60" s="223"/>
      <c r="L60" s="223"/>
      <c r="M60" s="63">
        <f t="shared" si="25"/>
        <v>4319</v>
      </c>
      <c r="N60" s="240" t="s">
        <v>531</v>
      </c>
    </row>
    <row r="61" spans="1:14" x14ac:dyDescent="0.25">
      <c r="A61" s="64"/>
      <c r="B61" s="64"/>
      <c r="C61" s="102" t="s">
        <v>170</v>
      </c>
      <c r="D61" s="86"/>
      <c r="E61" s="226"/>
      <c r="F61" s="226"/>
      <c r="G61" s="226"/>
      <c r="H61" s="226">
        <v>4024</v>
      </c>
      <c r="I61" s="226"/>
      <c r="J61" s="226"/>
      <c r="K61" s="226"/>
      <c r="L61" s="226"/>
      <c r="M61" s="87">
        <f t="shared" si="25"/>
        <v>4024</v>
      </c>
      <c r="N61" s="240" t="s">
        <v>532</v>
      </c>
    </row>
    <row r="62" spans="1:14" x14ac:dyDescent="0.25">
      <c r="A62" s="60">
        <v>6</v>
      </c>
      <c r="B62" s="59" t="s">
        <v>76</v>
      </c>
      <c r="C62" s="55" t="s">
        <v>173</v>
      </c>
      <c r="D62" s="67">
        <f>VLOOKUP(A62,target_tbl,$D$2+1,FALSE)</f>
        <v>38</v>
      </c>
      <c r="E62" s="57" t="str">
        <f>IF(OR(ISBLANK(E64),E64=0),"ไม่มีข้อมูล",(E63/E64)*1000)</f>
        <v>ไม่มีข้อมูล</v>
      </c>
      <c r="F62" s="57" t="str">
        <f t="shared" ref="F62:K62" si="26">IF(OR(ISBLANK(F64),F64=0),"ไม่มีข้อมูล",(F63/F64)*1000)</f>
        <v>ไม่มีข้อมูล</v>
      </c>
      <c r="G62" s="57" t="str">
        <f t="shared" si="26"/>
        <v>ไม่มีข้อมูล</v>
      </c>
      <c r="H62" s="57">
        <f t="shared" si="26"/>
        <v>4.4840887174541946</v>
      </c>
      <c r="I62" s="57" t="str">
        <f t="shared" si="26"/>
        <v>ไม่มีข้อมูล</v>
      </c>
      <c r="J62" s="57" t="str">
        <f t="shared" si="26"/>
        <v>ไม่มีข้อมูล</v>
      </c>
      <c r="K62" s="57" t="str">
        <f t="shared" si="26"/>
        <v>ไม่มีข้อมูล</v>
      </c>
      <c r="L62" s="57" t="str">
        <f>IF(OR(ISBLANK(L64),L64=0),"ไม่มีข้อมูล",(L63/L64)*1000)</f>
        <v>ไม่มีข้อมูล</v>
      </c>
      <c r="M62" s="58">
        <f>IF(OR(ISBLANK(M64),M64=0),"ไม่มีข้อมูล",(M63/M64)*1000)</f>
        <v>4.4840887174541946</v>
      </c>
      <c r="N62" s="240" t="s">
        <v>533</v>
      </c>
    </row>
    <row r="63" spans="1:14" ht="24" x14ac:dyDescent="0.25">
      <c r="A63" s="59"/>
      <c r="B63" s="60"/>
      <c r="C63" s="103" t="s">
        <v>385</v>
      </c>
      <c r="D63" s="75"/>
      <c r="E63" s="223"/>
      <c r="F63" s="223"/>
      <c r="G63" s="223"/>
      <c r="H63" s="223">
        <v>93</v>
      </c>
      <c r="I63" s="223"/>
      <c r="J63" s="223"/>
      <c r="K63" s="223"/>
      <c r="L63" s="223"/>
      <c r="M63" s="63">
        <f>SUM(E63:L63)</f>
        <v>93</v>
      </c>
      <c r="N63" s="240" t="s">
        <v>534</v>
      </c>
    </row>
    <row r="64" spans="1:14" x14ac:dyDescent="0.25">
      <c r="A64" s="59"/>
      <c r="B64" s="59"/>
      <c r="C64" s="103" t="s">
        <v>175</v>
      </c>
      <c r="D64" s="75"/>
      <c r="E64" s="223"/>
      <c r="F64" s="223"/>
      <c r="G64" s="223"/>
      <c r="H64" s="223">
        <v>20740</v>
      </c>
      <c r="I64" s="223"/>
      <c r="J64" s="223"/>
      <c r="K64" s="223"/>
      <c r="L64" s="223"/>
      <c r="M64" s="63">
        <f>SUM(E64:L64)</f>
        <v>20740</v>
      </c>
      <c r="N64" s="240" t="s">
        <v>535</v>
      </c>
    </row>
    <row r="65" spans="1:14" x14ac:dyDescent="0.25">
      <c r="A65" s="88"/>
      <c r="B65" s="89"/>
      <c r="C65" s="90" t="s">
        <v>176</v>
      </c>
      <c r="D65" s="91"/>
      <c r="E65" s="92"/>
      <c r="F65" s="92"/>
      <c r="G65" s="92"/>
      <c r="H65" s="92"/>
      <c r="I65" s="92"/>
      <c r="J65" s="92"/>
      <c r="K65" s="92"/>
      <c r="L65" s="92"/>
      <c r="M65" s="93"/>
      <c r="N65" s="240" t="s">
        <v>483</v>
      </c>
    </row>
    <row r="66" spans="1:14" x14ac:dyDescent="0.25">
      <c r="A66" s="53">
        <v>7</v>
      </c>
      <c r="B66" s="54" t="s">
        <v>76</v>
      </c>
      <c r="C66" s="55" t="s">
        <v>400</v>
      </c>
      <c r="D66" s="97">
        <f>VLOOKUP(A66,target_tbl,$D$2+1,FALSE)</f>
        <v>70</v>
      </c>
      <c r="E66" s="98" t="str">
        <f>IF(OR(ISBLANK(E68),E68=0),"ไม่มีข้อมูล",(E67/E68)*100)</f>
        <v>ไม่มีข้อมูล</v>
      </c>
      <c r="F66" s="98" t="str">
        <f t="shared" ref="F66:K66" si="27">IF(OR(ISBLANK(F68),F68=0),"ไม่มีข้อมูล",(F67/F68)*100)</f>
        <v>ไม่มีข้อมูล</v>
      </c>
      <c r="G66" s="98" t="str">
        <f t="shared" si="27"/>
        <v>ไม่มีข้อมูล</v>
      </c>
      <c r="H66" s="98">
        <f t="shared" si="27"/>
        <v>70</v>
      </c>
      <c r="I66" s="98" t="str">
        <f t="shared" si="27"/>
        <v>ไม่มีข้อมูล</v>
      </c>
      <c r="J66" s="98" t="str">
        <f t="shared" si="27"/>
        <v>ไม่มีข้อมูล</v>
      </c>
      <c r="K66" s="98" t="str">
        <f t="shared" si="27"/>
        <v>ไม่มีข้อมูล</v>
      </c>
      <c r="L66" s="98" t="str">
        <f>IF(OR(ISBLANK(L68),L68=0),"ไม่มีข้อมูล",(L67/L68)*100)</f>
        <v>ไม่มีข้อมูล</v>
      </c>
      <c r="M66" s="99">
        <f>IF(OR(ISBLANK(M68),M68=0),"ไม่มีข้อมูล",(M67/M68)*100)</f>
        <v>70</v>
      </c>
      <c r="N66" s="240" t="s">
        <v>536</v>
      </c>
    </row>
    <row r="67" spans="1:14" x14ac:dyDescent="0.25">
      <c r="A67" s="59"/>
      <c r="B67" s="60"/>
      <c r="C67" s="103" t="s">
        <v>35</v>
      </c>
      <c r="D67" s="75"/>
      <c r="E67" s="223"/>
      <c r="F67" s="223"/>
      <c r="G67" s="223"/>
      <c r="H67" s="223">
        <v>77</v>
      </c>
      <c r="I67" s="223"/>
      <c r="J67" s="223"/>
      <c r="K67" s="223"/>
      <c r="L67" s="223"/>
      <c r="M67" s="63">
        <f>SUM(E67:L67)</f>
        <v>77</v>
      </c>
      <c r="N67" s="240" t="s">
        <v>537</v>
      </c>
    </row>
    <row r="68" spans="1:14" x14ac:dyDescent="0.25">
      <c r="A68" s="59"/>
      <c r="B68" s="59"/>
      <c r="C68" s="103" t="s">
        <v>34</v>
      </c>
      <c r="D68" s="75"/>
      <c r="E68" s="223"/>
      <c r="F68" s="223"/>
      <c r="G68" s="223"/>
      <c r="H68" s="223">
        <v>110</v>
      </c>
      <c r="I68" s="223"/>
      <c r="J68" s="223"/>
      <c r="K68" s="223"/>
      <c r="L68" s="223"/>
      <c r="M68" s="63">
        <f>SUM(E68:L68)</f>
        <v>110</v>
      </c>
      <c r="N68" s="240" t="s">
        <v>538</v>
      </c>
    </row>
    <row r="69" spans="1:14" x14ac:dyDescent="0.25">
      <c r="A69" s="104"/>
      <c r="B69" s="105"/>
      <c r="C69" s="106" t="s">
        <v>14</v>
      </c>
      <c r="D69" s="107"/>
      <c r="E69" s="108"/>
      <c r="F69" s="108"/>
      <c r="G69" s="108"/>
      <c r="H69" s="108"/>
      <c r="I69" s="108"/>
      <c r="J69" s="108"/>
      <c r="K69" s="108"/>
      <c r="L69" s="108"/>
      <c r="M69" s="109"/>
      <c r="N69" s="240" t="s">
        <v>483</v>
      </c>
    </row>
    <row r="70" spans="1:14" x14ac:dyDescent="0.25">
      <c r="A70" s="47"/>
      <c r="B70" s="48"/>
      <c r="C70" s="49" t="s">
        <v>15</v>
      </c>
      <c r="D70" s="50"/>
      <c r="E70" s="110"/>
      <c r="F70" s="110"/>
      <c r="G70" s="110"/>
      <c r="H70" s="110"/>
      <c r="I70" s="110"/>
      <c r="J70" s="110"/>
      <c r="K70" s="110"/>
      <c r="L70" s="110"/>
      <c r="M70" s="111"/>
      <c r="N70" s="240" t="s">
        <v>483</v>
      </c>
    </row>
    <row r="71" spans="1:14" x14ac:dyDescent="0.25">
      <c r="A71" s="112">
        <v>8</v>
      </c>
      <c r="B71" s="54" t="s">
        <v>75</v>
      </c>
      <c r="C71" s="55" t="s">
        <v>177</v>
      </c>
      <c r="D71" s="97" t="str">
        <f>VLOOKUP(A71,target_tbl,$D$2+1,FALSE)</f>
        <v>Q4</v>
      </c>
      <c r="E71" s="98" t="str">
        <f>IF(OR(ISBLANK(E73),E73=0),"ไม่มีข้อมูล",(E72/E73)*100)</f>
        <v>ไม่มีข้อมูล</v>
      </c>
      <c r="F71" s="98" t="str">
        <f t="shared" ref="F71:K71" si="28">IF(OR(ISBLANK(F73),F73=0),"ไม่มีข้อมูล",(F72/F73)*100)</f>
        <v>ไม่มีข้อมูล</v>
      </c>
      <c r="G71" s="98" t="str">
        <f t="shared" si="28"/>
        <v>ไม่มีข้อมูล</v>
      </c>
      <c r="H71" s="98">
        <f t="shared" si="28"/>
        <v>90</v>
      </c>
      <c r="I71" s="98" t="str">
        <f t="shared" si="28"/>
        <v>ไม่มีข้อมูล</v>
      </c>
      <c r="J71" s="98" t="str">
        <f t="shared" si="28"/>
        <v>ไม่มีข้อมูล</v>
      </c>
      <c r="K71" s="98" t="str">
        <f t="shared" si="28"/>
        <v>ไม่มีข้อมูล</v>
      </c>
      <c r="L71" s="98" t="str">
        <f>IF(OR(ISBLANK(L73),L73=0),"ไม่มีข้อมูล",(L72/L73)*100)</f>
        <v>ไม่มีข้อมูล</v>
      </c>
      <c r="M71" s="99">
        <f>IF(OR(ISBLANK(M73),M73=0),"ไม่มีข้อมูล",(M72/M73)*100)</f>
        <v>90</v>
      </c>
      <c r="N71" s="240" t="s">
        <v>539</v>
      </c>
    </row>
    <row r="72" spans="1:14" x14ac:dyDescent="0.25">
      <c r="A72" s="113"/>
      <c r="B72" s="60">
        <v>3</v>
      </c>
      <c r="C72" s="103" t="s">
        <v>178</v>
      </c>
      <c r="D72" s="62"/>
      <c r="E72" s="223"/>
      <c r="F72" s="223"/>
      <c r="G72" s="223"/>
      <c r="H72" s="223">
        <v>9</v>
      </c>
      <c r="I72" s="223"/>
      <c r="J72" s="223"/>
      <c r="K72" s="223"/>
      <c r="L72" s="223"/>
      <c r="M72" s="63">
        <f>SUM(E72:L72)</f>
        <v>9</v>
      </c>
      <c r="N72" s="240" t="s">
        <v>540</v>
      </c>
    </row>
    <row r="73" spans="1:14" x14ac:dyDescent="0.25">
      <c r="A73" s="114"/>
      <c r="B73" s="59"/>
      <c r="C73" s="103" t="s">
        <v>179</v>
      </c>
      <c r="D73" s="62"/>
      <c r="E73" s="223"/>
      <c r="F73" s="223"/>
      <c r="G73" s="223"/>
      <c r="H73" s="223">
        <v>10</v>
      </c>
      <c r="I73" s="223"/>
      <c r="J73" s="223"/>
      <c r="K73" s="223"/>
      <c r="L73" s="223"/>
      <c r="M73" s="63">
        <f>SUM(E73:L73)</f>
        <v>10</v>
      </c>
      <c r="N73" s="240" t="s">
        <v>541</v>
      </c>
    </row>
    <row r="74" spans="1:14" x14ac:dyDescent="0.25">
      <c r="A74" s="104"/>
      <c r="B74" s="105"/>
      <c r="C74" s="106" t="s">
        <v>16</v>
      </c>
      <c r="D74" s="107"/>
      <c r="E74" s="108"/>
      <c r="F74" s="108"/>
      <c r="G74" s="108"/>
      <c r="H74" s="108"/>
      <c r="I74" s="108"/>
      <c r="J74" s="108"/>
      <c r="K74" s="108"/>
      <c r="L74" s="108"/>
      <c r="M74" s="109"/>
      <c r="N74" s="240" t="s">
        <v>483</v>
      </c>
    </row>
    <row r="75" spans="1:14" x14ac:dyDescent="0.25">
      <c r="A75" s="47"/>
      <c r="B75" s="48"/>
      <c r="C75" s="49" t="s">
        <v>17</v>
      </c>
      <c r="D75" s="50"/>
      <c r="E75" s="110"/>
      <c r="F75" s="110"/>
      <c r="G75" s="110"/>
      <c r="H75" s="110"/>
      <c r="I75" s="110"/>
      <c r="J75" s="110"/>
      <c r="K75" s="110"/>
      <c r="L75" s="110"/>
      <c r="M75" s="111"/>
      <c r="N75" s="240" t="s">
        <v>483</v>
      </c>
    </row>
    <row r="76" spans="1:14" ht="24" x14ac:dyDescent="0.25">
      <c r="A76" s="112">
        <v>9</v>
      </c>
      <c r="B76" s="59" t="s">
        <v>76</v>
      </c>
      <c r="C76" s="55" t="s">
        <v>180</v>
      </c>
      <c r="D76" s="97">
        <f>VLOOKUP(A76,target_tbl,$D$2+1,FALSE)</f>
        <v>90</v>
      </c>
      <c r="E76" s="57" t="str">
        <f>IF(OR(ISBLANK(E78),E78=0),"ไม่มีข้อมูล",IF(ISERROR(E77/E78)*100,"ยังไม่ผ่าน",(E77/E78)*100))</f>
        <v>ยังไม่ผ่าน</v>
      </c>
      <c r="F76" s="57" t="str">
        <f t="shared" ref="F76:L76" si="29">IF(OR(ISBLANK(F78),F78=0),"ไม่มีข้อมูล",IF(ISERROR(F77/F78)*100,"ยังไม่ผ่าน",(F77/F78)*100))</f>
        <v>ยังไม่ผ่าน</v>
      </c>
      <c r="G76" s="57" t="str">
        <f t="shared" si="29"/>
        <v>ยังไม่ผ่าน</v>
      </c>
      <c r="H76" s="57" t="str">
        <f t="shared" si="29"/>
        <v>ยังไม่ผ่าน</v>
      </c>
      <c r="I76" s="57" t="str">
        <f t="shared" si="29"/>
        <v>ยังไม่ผ่าน</v>
      </c>
      <c r="J76" s="57" t="str">
        <f t="shared" si="29"/>
        <v>ยังไม่ผ่าน</v>
      </c>
      <c r="K76" s="57" t="str">
        <f t="shared" si="29"/>
        <v>ยังไม่ผ่าน</v>
      </c>
      <c r="L76" s="57" t="str">
        <f t="shared" si="29"/>
        <v>ยังไม่ผ่าน</v>
      </c>
      <c r="M76" s="58">
        <f>IF(M78=0,"ไม่มีข้อมูล",SUM(E77:L77)/M78*100)</f>
        <v>0</v>
      </c>
      <c r="N76" s="240" t="s">
        <v>542</v>
      </c>
    </row>
    <row r="77" spans="1:14" x14ac:dyDescent="0.25">
      <c r="A77" s="113"/>
      <c r="B77" s="60"/>
      <c r="C77" s="103" t="s">
        <v>181</v>
      </c>
      <c r="D77" s="62"/>
      <c r="E77" s="115" t="str">
        <f>IF(OR(ISBLANK(E78),E78=0),"ไม่มีข้อมูล",IF(OR(E79="มีขั้นตอนที่ 5",E80="มีขั้นตอนที่ 5",E81="มีขั้นตอนที่ 5",E82="มีขั้นตอนที่ 5"),1,"ยังไม่ผ่าน"))</f>
        <v>ยังไม่ผ่าน</v>
      </c>
      <c r="F77" s="115" t="str">
        <f t="shared" ref="F77:L77" si="30">IF(OR(ISBLANK(F78),F78=0),"ไม่มีข้อมูล",IF(OR(F79="มีขั้นตอนที่ 5",F80="มีขั้นตอนที่ 5",F81="มีขั้นตอนที่ 5",F82="มีขั้นตอนที่ 5"),1,"ยังไม่ผ่าน"))</f>
        <v>ยังไม่ผ่าน</v>
      </c>
      <c r="G77" s="115" t="str">
        <f t="shared" si="30"/>
        <v>ยังไม่ผ่าน</v>
      </c>
      <c r="H77" s="115" t="str">
        <f t="shared" si="30"/>
        <v>ยังไม่ผ่าน</v>
      </c>
      <c r="I77" s="115" t="str">
        <f t="shared" si="30"/>
        <v>ยังไม่ผ่าน</v>
      </c>
      <c r="J77" s="115" t="str">
        <f t="shared" si="30"/>
        <v>ยังไม่ผ่าน</v>
      </c>
      <c r="K77" s="115" t="str">
        <f t="shared" si="30"/>
        <v>ยังไม่ผ่าน</v>
      </c>
      <c r="L77" s="115" t="str">
        <f t="shared" si="30"/>
        <v>ยังไม่ผ่าน</v>
      </c>
      <c r="M77" s="116"/>
      <c r="N77" s="240" t="s">
        <v>483</v>
      </c>
    </row>
    <row r="78" spans="1:14" x14ac:dyDescent="0.25">
      <c r="A78" s="114"/>
      <c r="B78" s="59"/>
      <c r="C78" s="103" t="s">
        <v>29</v>
      </c>
      <c r="D78" s="62"/>
      <c r="E78" s="223">
        <v>1</v>
      </c>
      <c r="F78" s="223">
        <v>1</v>
      </c>
      <c r="G78" s="223">
        <v>1</v>
      </c>
      <c r="H78" s="223">
        <v>1</v>
      </c>
      <c r="I78" s="223">
        <v>1</v>
      </c>
      <c r="J78" s="223">
        <v>1</v>
      </c>
      <c r="K78" s="223">
        <v>1</v>
      </c>
      <c r="L78" s="223">
        <v>1</v>
      </c>
      <c r="M78" s="63">
        <f>SUM(E78:L78)</f>
        <v>8</v>
      </c>
      <c r="N78" s="240" t="s">
        <v>543</v>
      </c>
    </row>
    <row r="79" spans="1:14" x14ac:dyDescent="0.25">
      <c r="A79" s="59"/>
      <c r="B79" s="59"/>
      <c r="C79" s="101" t="s">
        <v>42</v>
      </c>
      <c r="D79" s="62"/>
      <c r="E79" s="229"/>
      <c r="F79" s="229"/>
      <c r="G79" s="229"/>
      <c r="H79" s="229" t="s">
        <v>798</v>
      </c>
      <c r="I79" s="229"/>
      <c r="J79" s="229"/>
      <c r="K79" s="229"/>
      <c r="L79" s="229"/>
      <c r="M79" s="63"/>
      <c r="N79" s="240" t="s">
        <v>483</v>
      </c>
    </row>
    <row r="80" spans="1:14" x14ac:dyDescent="0.25">
      <c r="A80" s="59"/>
      <c r="B80" s="59"/>
      <c r="C80" s="101" t="s">
        <v>43</v>
      </c>
      <c r="D80" s="62"/>
      <c r="E80" s="229"/>
      <c r="F80" s="229"/>
      <c r="G80" s="229"/>
      <c r="H80" s="229" t="s">
        <v>799</v>
      </c>
      <c r="I80" s="229"/>
      <c r="J80" s="229"/>
      <c r="K80" s="229"/>
      <c r="L80" s="229"/>
      <c r="M80" s="63"/>
      <c r="N80" s="240" t="s">
        <v>483</v>
      </c>
    </row>
    <row r="81" spans="1:14" x14ac:dyDescent="0.25">
      <c r="A81" s="59"/>
      <c r="B81" s="59"/>
      <c r="C81" s="101" t="s">
        <v>44</v>
      </c>
      <c r="D81" s="62"/>
      <c r="E81" s="229"/>
      <c r="F81" s="229"/>
      <c r="G81" s="229"/>
      <c r="H81" s="229"/>
      <c r="I81" s="229"/>
      <c r="J81" s="229"/>
      <c r="K81" s="229"/>
      <c r="L81" s="229"/>
      <c r="M81" s="63"/>
      <c r="N81" s="240" t="s">
        <v>483</v>
      </c>
    </row>
    <row r="82" spans="1:14" x14ac:dyDescent="0.25">
      <c r="A82" s="59"/>
      <c r="B82" s="59"/>
      <c r="C82" s="101" t="s">
        <v>45</v>
      </c>
      <c r="D82" s="62"/>
      <c r="E82" s="230"/>
      <c r="F82" s="230"/>
      <c r="G82" s="230"/>
      <c r="H82" s="230"/>
      <c r="I82" s="230"/>
      <c r="J82" s="230"/>
      <c r="K82" s="230"/>
      <c r="L82" s="230"/>
      <c r="M82" s="87"/>
      <c r="N82" s="240" t="s">
        <v>483</v>
      </c>
    </row>
    <row r="83" spans="1:14" x14ac:dyDescent="0.25">
      <c r="A83" s="88"/>
      <c r="B83" s="89"/>
      <c r="C83" s="90" t="s">
        <v>12</v>
      </c>
      <c r="D83" s="91"/>
      <c r="E83" s="117"/>
      <c r="F83" s="117"/>
      <c r="G83" s="117"/>
      <c r="H83" s="117"/>
      <c r="I83" s="117"/>
      <c r="J83" s="117"/>
      <c r="K83" s="117"/>
      <c r="L83" s="117"/>
      <c r="M83" s="118"/>
      <c r="N83" s="240" t="s">
        <v>483</v>
      </c>
    </row>
    <row r="84" spans="1:14" ht="24" x14ac:dyDescent="0.25">
      <c r="A84" s="53">
        <v>10</v>
      </c>
      <c r="B84" s="54" t="s">
        <v>76</v>
      </c>
      <c r="C84" s="66" t="s">
        <v>182</v>
      </c>
      <c r="D84" s="97"/>
      <c r="E84" s="68"/>
      <c r="F84" s="68"/>
      <c r="G84" s="68"/>
      <c r="H84" s="68"/>
      <c r="I84" s="68"/>
      <c r="J84" s="68"/>
      <c r="K84" s="68"/>
      <c r="L84" s="68"/>
      <c r="M84" s="69"/>
      <c r="N84" s="240" t="s">
        <v>483</v>
      </c>
    </row>
    <row r="85" spans="1:14" x14ac:dyDescent="0.25">
      <c r="A85" s="59">
        <v>10.1</v>
      </c>
      <c r="B85" s="59"/>
      <c r="C85" s="100" t="s">
        <v>183</v>
      </c>
      <c r="D85" s="94" t="str">
        <f>VLOOKUP(A85,target_tbl,$D$2+1,FALSE)</f>
        <v>Q4</v>
      </c>
      <c r="E85" s="72" t="str">
        <f>IF(OR(ISBLANK(E87),E88=0),"ไม่มีข้อมูล",(E87/E88)*100)</f>
        <v>ไม่มีข้อมูล</v>
      </c>
      <c r="F85" s="72" t="str">
        <f t="shared" ref="F85:M85" si="31">IF(OR(ISBLANK(F87),F88=0),"ไม่มีข้อมูล",(F87/F88)*100)</f>
        <v>ไม่มีข้อมูล</v>
      </c>
      <c r="G85" s="72" t="str">
        <f t="shared" si="31"/>
        <v>ไม่มีข้อมูล</v>
      </c>
      <c r="H85" s="72">
        <f t="shared" si="31"/>
        <v>0.92585039562770211</v>
      </c>
      <c r="I85" s="72" t="str">
        <f t="shared" si="31"/>
        <v>ไม่มีข้อมูล</v>
      </c>
      <c r="J85" s="72" t="str">
        <f t="shared" si="31"/>
        <v>ไม่มีข้อมูล</v>
      </c>
      <c r="K85" s="72" t="str">
        <f t="shared" si="31"/>
        <v>ไม่มีข้อมูล</v>
      </c>
      <c r="L85" s="72" t="str">
        <f t="shared" si="31"/>
        <v>ไม่มีข้อมูล</v>
      </c>
      <c r="M85" s="73">
        <f t="shared" si="31"/>
        <v>0.92585039562770211</v>
      </c>
      <c r="N85" s="240" t="s">
        <v>544</v>
      </c>
    </row>
    <row r="86" spans="1:14" x14ac:dyDescent="0.25">
      <c r="A86" s="59">
        <v>10.199999999999999</v>
      </c>
      <c r="B86" s="59"/>
      <c r="C86" s="100" t="s">
        <v>184</v>
      </c>
      <c r="D86" s="94">
        <f>VLOOKUP(A86,target_tbl,$D$2+1,FALSE)</f>
        <v>10</v>
      </c>
      <c r="E86" s="98" t="str">
        <f>IF(OR(ISBLANK(E90),E90=0),"ไม่มีข้อมูล",(E89/E90)*100)</f>
        <v>ไม่มีข้อมูล</v>
      </c>
      <c r="F86" s="98" t="str">
        <f t="shared" ref="F86:M86" si="32">IF(OR(ISBLANK(F90),F90=0),"ไม่มีข้อมูล",(F89/F90)*100)</f>
        <v>ไม่มีข้อมูล</v>
      </c>
      <c r="G86" s="98" t="str">
        <f t="shared" si="32"/>
        <v>ไม่มีข้อมูล</v>
      </c>
      <c r="H86" s="98">
        <f t="shared" si="32"/>
        <v>40.333008590913117</v>
      </c>
      <c r="I86" s="98" t="str">
        <f t="shared" si="32"/>
        <v>ไม่มีข้อมูล</v>
      </c>
      <c r="J86" s="98" t="str">
        <f t="shared" si="32"/>
        <v>ไม่มีข้อมูล</v>
      </c>
      <c r="K86" s="98" t="str">
        <f t="shared" si="32"/>
        <v>ไม่มีข้อมูล</v>
      </c>
      <c r="L86" s="98" t="str">
        <f t="shared" si="32"/>
        <v>ไม่มีข้อมูล</v>
      </c>
      <c r="M86" s="99">
        <f t="shared" si="32"/>
        <v>40.333008590913117</v>
      </c>
      <c r="N86" s="240" t="s">
        <v>545</v>
      </c>
    </row>
    <row r="87" spans="1:14" ht="24" x14ac:dyDescent="0.25">
      <c r="A87" s="59"/>
      <c r="B87" s="59"/>
      <c r="C87" s="101" t="s">
        <v>185</v>
      </c>
      <c r="D87" s="94"/>
      <c r="E87" s="228"/>
      <c r="F87" s="228"/>
      <c r="G87" s="228"/>
      <c r="H87" s="228">
        <v>227</v>
      </c>
      <c r="I87" s="228"/>
      <c r="J87" s="228"/>
      <c r="K87" s="228"/>
      <c r="L87" s="228"/>
      <c r="M87" s="96">
        <f>SUM(E87:L87)</f>
        <v>227</v>
      </c>
      <c r="N87" s="240" t="s">
        <v>546</v>
      </c>
    </row>
    <row r="88" spans="1:14" ht="24" x14ac:dyDescent="0.25">
      <c r="A88" s="59"/>
      <c r="B88" s="59"/>
      <c r="C88" s="101" t="s">
        <v>186</v>
      </c>
      <c r="D88" s="94"/>
      <c r="E88" s="228"/>
      <c r="F88" s="228"/>
      <c r="G88" s="228"/>
      <c r="H88" s="228">
        <v>24518</v>
      </c>
      <c r="I88" s="228"/>
      <c r="J88" s="228"/>
      <c r="K88" s="228"/>
      <c r="L88" s="228"/>
      <c r="M88" s="96">
        <f>SUM(E88:L88)</f>
        <v>24518</v>
      </c>
      <c r="N88" s="240" t="s">
        <v>547</v>
      </c>
    </row>
    <row r="89" spans="1:14" ht="24" x14ac:dyDescent="0.25">
      <c r="A89" s="59"/>
      <c r="B89" s="59"/>
      <c r="C89" s="101" t="s">
        <v>187</v>
      </c>
      <c r="D89" s="94"/>
      <c r="E89" s="228"/>
      <c r="F89" s="228"/>
      <c r="G89" s="228"/>
      <c r="H89" s="228">
        <v>4554</v>
      </c>
      <c r="I89" s="228"/>
      <c r="J89" s="228"/>
      <c r="K89" s="228"/>
      <c r="L89" s="228"/>
      <c r="M89" s="96">
        <f>SUM(E89:L89)</f>
        <v>4554</v>
      </c>
      <c r="N89" s="240" t="s">
        <v>548</v>
      </c>
    </row>
    <row r="90" spans="1:14" ht="24" x14ac:dyDescent="0.25">
      <c r="A90" s="119"/>
      <c r="B90" s="64"/>
      <c r="C90" s="101" t="s">
        <v>188</v>
      </c>
      <c r="D90" s="94"/>
      <c r="E90" s="228"/>
      <c r="F90" s="228"/>
      <c r="G90" s="228"/>
      <c r="H90" s="228">
        <v>11291</v>
      </c>
      <c r="I90" s="228"/>
      <c r="J90" s="228"/>
      <c r="K90" s="228"/>
      <c r="L90" s="228"/>
      <c r="M90" s="96">
        <f>SUM(E90:L90)</f>
        <v>11291</v>
      </c>
      <c r="N90" s="240" t="s">
        <v>549</v>
      </c>
    </row>
    <row r="91" spans="1:14" x14ac:dyDescent="0.25">
      <c r="A91" s="88"/>
      <c r="B91" s="120"/>
      <c r="C91" s="90" t="s">
        <v>189</v>
      </c>
      <c r="D91" s="91"/>
      <c r="E91" s="121">
        <f>E103+E104+E105+E106+E108</f>
        <v>0</v>
      </c>
      <c r="F91" s="121">
        <f t="shared" ref="F91:M91" si="33">F103+F104+F105+F106+F108</f>
        <v>0</v>
      </c>
      <c r="G91" s="121">
        <f t="shared" si="33"/>
        <v>0</v>
      </c>
      <c r="H91" s="121">
        <f t="shared" si="33"/>
        <v>9</v>
      </c>
      <c r="I91" s="121">
        <f t="shared" si="33"/>
        <v>0</v>
      </c>
      <c r="J91" s="121">
        <f t="shared" si="33"/>
        <v>0</v>
      </c>
      <c r="K91" s="121">
        <f t="shared" si="33"/>
        <v>0</v>
      </c>
      <c r="L91" s="121">
        <f t="shared" si="33"/>
        <v>0</v>
      </c>
      <c r="M91" s="121">
        <f t="shared" si="33"/>
        <v>9</v>
      </c>
      <c r="N91" s="240" t="s">
        <v>550</v>
      </c>
    </row>
    <row r="92" spans="1:14" x14ac:dyDescent="0.25">
      <c r="A92" s="122">
        <v>11</v>
      </c>
      <c r="B92" s="54" t="s">
        <v>76</v>
      </c>
      <c r="C92" s="123" t="s">
        <v>85</v>
      </c>
      <c r="D92" s="67" t="str">
        <f>VLOOKUP(A92,target_tbl,$D$2+1,FALSE)</f>
        <v>Q4</v>
      </c>
      <c r="E92" s="98" t="str">
        <f>IF(ISERROR((E98/E103*100)+(E99/E104*100)+(E100/E105*100)+(E101/E106*100)+(E107/E108*100)/5),"ไม่มีข้อมูล",IF((E103+E104+E105+E106+E108)=0,"ไม่มีข้อมูล",(((E98/E103*100)+(E99/E104*100)+(E100/E105*100)+(E101/E106*100))+(E107/E108*100))/5))</f>
        <v>ไม่มีข้อมูล</v>
      </c>
      <c r="F92" s="98" t="str">
        <f t="shared" ref="F92:K92" si="34">IF(ISERROR((F98/F103*100)+(F99/F104*100)+(F100/F105*100)+(F101/F106*100)+(F107/F108*100)/5),"ไม่มีข้อมูล",IF((F103+F104+F105+F106+F108)=0,"ไม่มีข้อมูล",(((F98/F103*100)+(F99/F104*100)+(F100/F105*100)+(F101/F106*100))+(F107/F108*100))/5))</f>
        <v>ไม่มีข้อมูล</v>
      </c>
      <c r="G92" s="98" t="str">
        <f t="shared" si="34"/>
        <v>ไม่มีข้อมูล</v>
      </c>
      <c r="H92" s="98" t="str">
        <f t="shared" si="34"/>
        <v>ไม่มีข้อมูล</v>
      </c>
      <c r="I92" s="98" t="str">
        <f t="shared" si="34"/>
        <v>ไม่มีข้อมูล</v>
      </c>
      <c r="J92" s="98" t="str">
        <f t="shared" si="34"/>
        <v>ไม่มีข้อมูล</v>
      </c>
      <c r="K92" s="98" t="str">
        <f t="shared" si="34"/>
        <v>ไม่มีข้อมูล</v>
      </c>
      <c r="L92" s="98" t="str">
        <f>IF(ISERROR((L98/L103*100)+(L99/L104*100)+(L100/L105*100)+(L101/L106*100)+(L107/L108*100)/5),"ไม่มีข้อมูล",IF((L103+L104+L105+L106+L108)=0,"ไม่มีข้อมูล",(((L98/L103*100)+(L99/L104*100)+(L100/L105*100)+(L101/L106*100))+(L107/L108*100))/5))</f>
        <v>ไม่มีข้อมูล</v>
      </c>
      <c r="M92" s="99" t="str">
        <f>IF(ISERROR((M98/M103*100)+(M99/M104*100)+(M100/M105*100)+(M101/M106*100)+(M107/M108*100)/5),"ไม่มีข้อมูล",IF((M103+M104+M105+M106+M108)=0,"ไม่มีข้อมูล",(((M98/M103*100)+(M99/M104*100)+(M100/M105*100)+(M101/M106*100))+(M107/M108*100))/5))</f>
        <v>ไม่มีข้อมูล</v>
      </c>
      <c r="N92" s="240" t="s">
        <v>551</v>
      </c>
    </row>
    <row r="93" spans="1:14" x14ac:dyDescent="0.25">
      <c r="A93" s="122"/>
      <c r="B93" s="59"/>
      <c r="C93" s="100" t="s">
        <v>190</v>
      </c>
      <c r="D93" s="71"/>
      <c r="E93" s="72" t="str">
        <f>IF(ISERROR((E98/E103*100)+(E99/E104*100)+(E100/E105*100)+(E101/E106*100)/5),"ไม่มีข้อมูล",IF((E103+E104+E105+E106)=0,"ไม่มีข้อมูล",(((E98/E103*100)+(E99/E104*100)+(E100/E105*100)+(E101/E106*100))/4)))</f>
        <v>ไม่มีข้อมูล</v>
      </c>
      <c r="F93" s="72" t="str">
        <f t="shared" ref="F93:K93" si="35">IF(ISERROR((F98/F103*100)+(F99/F104*100)+(F100/F105*100)+(F101/F106*100)/5),"ไม่มีข้อมูล",IF((F103+F104+F105+F106)=0,"ไม่มีข้อมูล",(((F98/F103*100)+(F99/F104*100)+(F100/F105*100)+(F101/F106*100))/4)))</f>
        <v>ไม่มีข้อมูล</v>
      </c>
      <c r="G93" s="72" t="str">
        <f t="shared" si="35"/>
        <v>ไม่มีข้อมูล</v>
      </c>
      <c r="H93" s="72" t="str">
        <f t="shared" si="35"/>
        <v>ไม่มีข้อมูล</v>
      </c>
      <c r="I93" s="72" t="str">
        <f t="shared" si="35"/>
        <v>ไม่มีข้อมูล</v>
      </c>
      <c r="J93" s="72" t="str">
        <f t="shared" si="35"/>
        <v>ไม่มีข้อมูล</v>
      </c>
      <c r="K93" s="72" t="str">
        <f t="shared" si="35"/>
        <v>ไม่มีข้อมูล</v>
      </c>
      <c r="L93" s="72" t="str">
        <f>IF(ISERROR((L98/L103*100)+(L99/L104*100)+(L100/L105*100)+(L101/L106*100)/5),"ไม่มีข้อมูล",IF((L103+L104+L105+L106)=0,"ไม่มีข้อมูล",(((L98/L103*100)+(L99/L104*100)+(L100/L105*100)+(L101/L106*100))/4)))</f>
        <v>ไม่มีข้อมูล</v>
      </c>
      <c r="M93" s="73" t="str">
        <f>IF(ISERROR((M98/M103*100)+(M99/M104*100)+(M100/M105*100)+(M101/M106*100)/5),"ไม่มีข้อมูล",IF((M103+M104+M105+M106)=0,"ไม่มีข้อมูล",(((M98/M103*100)+(M99/M104*100)+(M100/M105*100)+(M101/M106*100))/4)))</f>
        <v>ไม่มีข้อมูล</v>
      </c>
      <c r="N93" s="240" t="s">
        <v>552</v>
      </c>
    </row>
    <row r="94" spans="1:14" x14ac:dyDescent="0.25">
      <c r="A94" s="122"/>
      <c r="B94" s="59"/>
      <c r="C94" s="100" t="s">
        <v>191</v>
      </c>
      <c r="D94" s="71"/>
      <c r="E94" s="72" t="str">
        <f>IF(ISERROR(E107/E108*100),"ไม่มีข้อมูล",IF(E108=0,"ไม่มีข้อมูล",E107/E108*100))</f>
        <v>ไม่มีข้อมูล</v>
      </c>
      <c r="F94" s="72" t="str">
        <f t="shared" ref="F94:K94" si="36">IF(ISERROR(F107/F108*100),"ไม่มีข้อมูล",IF(F108=0,"ไม่มีข้อมูล",F107/F108*100))</f>
        <v>ไม่มีข้อมูล</v>
      </c>
      <c r="G94" s="72" t="str">
        <f t="shared" si="36"/>
        <v>ไม่มีข้อมูล</v>
      </c>
      <c r="H94" s="72" t="str">
        <f t="shared" si="36"/>
        <v>ไม่มีข้อมูล</v>
      </c>
      <c r="I94" s="72" t="str">
        <f t="shared" si="36"/>
        <v>ไม่มีข้อมูล</v>
      </c>
      <c r="J94" s="72" t="str">
        <f t="shared" si="36"/>
        <v>ไม่มีข้อมูล</v>
      </c>
      <c r="K94" s="72" t="str">
        <f t="shared" si="36"/>
        <v>ไม่มีข้อมูล</v>
      </c>
      <c r="L94" s="72" t="str">
        <f>IF(ISERROR(L107/L108*100),"ไม่มีข้อมูล",IF(L108=0,"ไม่มีข้อมูล",L107/L108*100))</f>
        <v>ไม่มีข้อมูล</v>
      </c>
      <c r="M94" s="73" t="str">
        <f>IF(ISERROR(M107/M108*100),"ไม่มีข้อมูล",IF(M108=0,"ไม่มีข้อมูล",M107/M108*100))</f>
        <v>ไม่มีข้อมูล</v>
      </c>
      <c r="N94" s="240" t="s">
        <v>553</v>
      </c>
    </row>
    <row r="95" spans="1:14" x14ac:dyDescent="0.25">
      <c r="A95" s="124">
        <v>11.1</v>
      </c>
      <c r="B95" s="59"/>
      <c r="C95" s="100" t="s">
        <v>450</v>
      </c>
      <c r="D95" s="71">
        <f>VLOOKUP(A95,target_tbl,$D$2+1,FALSE)</f>
        <v>50</v>
      </c>
      <c r="E95" s="98" t="str">
        <f>IF(ISERROR(E96/(E103+E104+E105+E106+E108)*100),"ไม่มีข้อมูล",IF((E103+E104+E105+E106+E108)=0,"ไม่มีข้อมูล",E96/(E103+E104+E105+E106+E108)*100))</f>
        <v>ไม่มีข้อมูล</v>
      </c>
      <c r="F95" s="98" t="str">
        <f t="shared" ref="F95:M95" si="37">IF(ISERROR(F96/(F103+F104+F105+F106+F108)*100),"ไม่มีข้อมูล",IF((F103+F104+F105+F106+F108)=0,"ไม่มีข้อมูล",F96/(F103+F104+F105+F106+F108)*100))</f>
        <v>ไม่มีข้อมูล</v>
      </c>
      <c r="G95" s="98" t="str">
        <f t="shared" si="37"/>
        <v>ไม่มีข้อมูล</v>
      </c>
      <c r="H95" s="98">
        <f t="shared" si="37"/>
        <v>100</v>
      </c>
      <c r="I95" s="98" t="str">
        <f t="shared" si="37"/>
        <v>ไม่มีข้อมูล</v>
      </c>
      <c r="J95" s="98" t="str">
        <f t="shared" si="37"/>
        <v>ไม่มีข้อมูล</v>
      </c>
      <c r="K95" s="98" t="str">
        <f t="shared" si="37"/>
        <v>ไม่มีข้อมูล</v>
      </c>
      <c r="L95" s="98" t="str">
        <f t="shared" si="37"/>
        <v>ไม่มีข้อมูล</v>
      </c>
      <c r="M95" s="98">
        <f t="shared" si="37"/>
        <v>100</v>
      </c>
      <c r="N95" s="240" t="s">
        <v>554</v>
      </c>
    </row>
    <row r="96" spans="1:14" x14ac:dyDescent="0.25">
      <c r="A96" s="122"/>
      <c r="B96" s="59"/>
      <c r="C96" s="125" t="s">
        <v>451</v>
      </c>
      <c r="D96" s="71"/>
      <c r="E96" s="228"/>
      <c r="F96" s="228"/>
      <c r="G96" s="228"/>
      <c r="H96" s="228">
        <v>9</v>
      </c>
      <c r="I96" s="228"/>
      <c r="J96" s="228"/>
      <c r="K96" s="228"/>
      <c r="L96" s="228"/>
      <c r="M96" s="96">
        <f>SUM(E96:L96)</f>
        <v>9</v>
      </c>
      <c r="N96" s="240" t="s">
        <v>555</v>
      </c>
    </row>
    <row r="97" spans="1:14" ht="15.75" customHeight="1" x14ac:dyDescent="0.25">
      <c r="A97" s="122"/>
      <c r="B97" s="59"/>
      <c r="C97" s="125" t="s">
        <v>475</v>
      </c>
      <c r="D97" s="71"/>
      <c r="E97" s="126"/>
      <c r="F97" s="126"/>
      <c r="G97" s="126"/>
      <c r="H97" s="126"/>
      <c r="I97" s="126"/>
      <c r="J97" s="126"/>
      <c r="K97" s="126"/>
      <c r="L97" s="126"/>
      <c r="M97" s="127">
        <v>0</v>
      </c>
      <c r="N97" s="240"/>
    </row>
    <row r="98" spans="1:14" x14ac:dyDescent="0.25">
      <c r="A98" s="122"/>
      <c r="B98" s="59"/>
      <c r="C98" s="128" t="s">
        <v>381</v>
      </c>
      <c r="D98" s="71"/>
      <c r="E98" s="228"/>
      <c r="F98" s="228"/>
      <c r="G98" s="228"/>
      <c r="H98" s="228">
        <v>7</v>
      </c>
      <c r="I98" s="228"/>
      <c r="J98" s="228"/>
      <c r="K98" s="228"/>
      <c r="L98" s="228"/>
      <c r="M98" s="96">
        <f>SUM(E98:L98)</f>
        <v>7</v>
      </c>
      <c r="N98" s="240" t="s">
        <v>556</v>
      </c>
    </row>
    <row r="99" spans="1:14" x14ac:dyDescent="0.25">
      <c r="A99" s="122"/>
      <c r="B99" s="59"/>
      <c r="C99" s="128" t="s">
        <v>194</v>
      </c>
      <c r="D99" s="71"/>
      <c r="E99" s="228"/>
      <c r="F99" s="228"/>
      <c r="G99" s="228"/>
      <c r="H99" s="228">
        <v>2</v>
      </c>
      <c r="I99" s="228"/>
      <c r="J99" s="228"/>
      <c r="K99" s="228"/>
      <c r="L99" s="228"/>
      <c r="M99" s="96">
        <f>SUM(E99:L99)</f>
        <v>2</v>
      </c>
      <c r="N99" s="240" t="s">
        <v>557</v>
      </c>
    </row>
    <row r="100" spans="1:14" x14ac:dyDescent="0.25">
      <c r="A100" s="122"/>
      <c r="B100" s="59"/>
      <c r="C100" s="128" t="s">
        <v>195</v>
      </c>
      <c r="D100" s="71"/>
      <c r="E100" s="228"/>
      <c r="F100" s="228"/>
      <c r="G100" s="228"/>
      <c r="H100" s="228">
        <v>0</v>
      </c>
      <c r="I100" s="228"/>
      <c r="J100" s="228"/>
      <c r="K100" s="228"/>
      <c r="L100" s="228"/>
      <c r="M100" s="96">
        <f>SUM(E100:L100)</f>
        <v>0</v>
      </c>
      <c r="N100" s="240" t="s">
        <v>558</v>
      </c>
    </row>
    <row r="101" spans="1:14" x14ac:dyDescent="0.25">
      <c r="A101" s="122"/>
      <c r="B101" s="59"/>
      <c r="C101" s="128" t="s">
        <v>196</v>
      </c>
      <c r="D101" s="71"/>
      <c r="E101" s="228"/>
      <c r="F101" s="228"/>
      <c r="G101" s="228"/>
      <c r="H101" s="228">
        <v>0</v>
      </c>
      <c r="I101" s="228"/>
      <c r="J101" s="228"/>
      <c r="K101" s="228"/>
      <c r="L101" s="228"/>
      <c r="M101" s="96">
        <f>SUM(E101:L101)</f>
        <v>0</v>
      </c>
      <c r="N101" s="240" t="s">
        <v>559</v>
      </c>
    </row>
    <row r="102" spans="1:14" x14ac:dyDescent="0.25">
      <c r="A102" s="122"/>
      <c r="B102" s="59"/>
      <c r="C102" s="125" t="s">
        <v>386</v>
      </c>
      <c r="D102" s="71"/>
      <c r="E102" s="126"/>
      <c r="F102" s="126"/>
      <c r="G102" s="126"/>
      <c r="H102" s="126"/>
      <c r="I102" s="126"/>
      <c r="J102" s="126"/>
      <c r="K102" s="126"/>
      <c r="L102" s="126"/>
      <c r="M102" s="127">
        <v>0</v>
      </c>
      <c r="N102" s="240"/>
    </row>
    <row r="103" spans="1:14" x14ac:dyDescent="0.25">
      <c r="A103" s="122"/>
      <c r="B103" s="59"/>
      <c r="C103" s="128" t="s">
        <v>197</v>
      </c>
      <c r="D103" s="71"/>
      <c r="E103" s="228"/>
      <c r="F103" s="228"/>
      <c r="G103" s="228"/>
      <c r="H103" s="228">
        <v>7</v>
      </c>
      <c r="I103" s="228"/>
      <c r="J103" s="228"/>
      <c r="K103" s="228"/>
      <c r="L103" s="228"/>
      <c r="M103" s="63">
        <f t="shared" ref="M103:M108" si="38">SUM(E103:L103)</f>
        <v>7</v>
      </c>
      <c r="N103" s="240" t="s">
        <v>560</v>
      </c>
    </row>
    <row r="104" spans="1:14" x14ac:dyDescent="0.25">
      <c r="A104" s="122"/>
      <c r="B104" s="59"/>
      <c r="C104" s="128" t="s">
        <v>199</v>
      </c>
      <c r="D104" s="71"/>
      <c r="E104" s="228"/>
      <c r="F104" s="228"/>
      <c r="G104" s="228"/>
      <c r="H104" s="228">
        <v>2</v>
      </c>
      <c r="I104" s="228"/>
      <c r="J104" s="228"/>
      <c r="K104" s="228"/>
      <c r="L104" s="228"/>
      <c r="M104" s="63">
        <f t="shared" si="38"/>
        <v>2</v>
      </c>
      <c r="N104" s="240" t="s">
        <v>561</v>
      </c>
    </row>
    <row r="105" spans="1:14" x14ac:dyDescent="0.25">
      <c r="A105" s="122"/>
      <c r="B105" s="59"/>
      <c r="C105" s="128" t="s">
        <v>198</v>
      </c>
      <c r="D105" s="71"/>
      <c r="E105" s="228"/>
      <c r="F105" s="228"/>
      <c r="G105" s="228"/>
      <c r="H105" s="228">
        <v>0</v>
      </c>
      <c r="I105" s="228"/>
      <c r="J105" s="228"/>
      <c r="K105" s="228"/>
      <c r="L105" s="228"/>
      <c r="M105" s="63">
        <f t="shared" si="38"/>
        <v>0</v>
      </c>
      <c r="N105" s="240" t="s">
        <v>562</v>
      </c>
    </row>
    <row r="106" spans="1:14" x14ac:dyDescent="0.25">
      <c r="A106" s="122"/>
      <c r="B106" s="59"/>
      <c r="C106" s="128" t="s">
        <v>200</v>
      </c>
      <c r="D106" s="71"/>
      <c r="E106" s="228"/>
      <c r="F106" s="228"/>
      <c r="G106" s="228"/>
      <c r="H106" s="228">
        <v>0</v>
      </c>
      <c r="I106" s="228"/>
      <c r="J106" s="228"/>
      <c r="K106" s="228"/>
      <c r="L106" s="228"/>
      <c r="M106" s="63">
        <f t="shared" si="38"/>
        <v>0</v>
      </c>
      <c r="N106" s="240" t="s">
        <v>563</v>
      </c>
    </row>
    <row r="107" spans="1:14" x14ac:dyDescent="0.25">
      <c r="A107" s="122"/>
      <c r="B107" s="59"/>
      <c r="C107" s="125" t="s">
        <v>192</v>
      </c>
      <c r="D107" s="71"/>
      <c r="E107" s="228"/>
      <c r="F107" s="228"/>
      <c r="G107" s="228"/>
      <c r="H107" s="228">
        <v>0</v>
      </c>
      <c r="I107" s="228"/>
      <c r="J107" s="228"/>
      <c r="K107" s="228"/>
      <c r="L107" s="228"/>
      <c r="M107" s="63">
        <f t="shared" si="38"/>
        <v>0</v>
      </c>
      <c r="N107" s="240" t="s">
        <v>564</v>
      </c>
    </row>
    <row r="108" spans="1:14" x14ac:dyDescent="0.25">
      <c r="A108" s="129"/>
      <c r="B108" s="64"/>
      <c r="C108" s="125" t="s">
        <v>193</v>
      </c>
      <c r="D108" s="71"/>
      <c r="E108" s="228"/>
      <c r="F108" s="228"/>
      <c r="G108" s="228"/>
      <c r="H108" s="228">
        <v>0</v>
      </c>
      <c r="I108" s="228"/>
      <c r="J108" s="228"/>
      <c r="K108" s="228"/>
      <c r="L108" s="228"/>
      <c r="M108" s="63">
        <f t="shared" si="38"/>
        <v>0</v>
      </c>
      <c r="N108" s="240" t="s">
        <v>565</v>
      </c>
    </row>
    <row r="109" spans="1:14" x14ac:dyDescent="0.25">
      <c r="A109" s="104"/>
      <c r="B109" s="105"/>
      <c r="C109" s="106" t="s">
        <v>1</v>
      </c>
      <c r="D109" s="107"/>
      <c r="E109" s="108"/>
      <c r="F109" s="108"/>
      <c r="G109" s="108"/>
      <c r="H109" s="108"/>
      <c r="I109" s="108"/>
      <c r="J109" s="108"/>
      <c r="K109" s="108"/>
      <c r="L109" s="108"/>
      <c r="M109" s="109"/>
      <c r="N109" s="240" t="s">
        <v>483</v>
      </c>
    </row>
    <row r="110" spans="1:14" x14ac:dyDescent="0.25">
      <c r="A110" s="47"/>
      <c r="B110" s="48"/>
      <c r="C110" s="49" t="s">
        <v>18</v>
      </c>
      <c r="D110" s="50"/>
      <c r="E110" s="110"/>
      <c r="F110" s="110"/>
      <c r="G110" s="110"/>
      <c r="H110" s="110"/>
      <c r="I110" s="110"/>
      <c r="J110" s="110"/>
      <c r="K110" s="110"/>
      <c r="L110" s="110"/>
      <c r="M110" s="111"/>
      <c r="N110" s="240" t="s">
        <v>483</v>
      </c>
    </row>
    <row r="111" spans="1:14" x14ac:dyDescent="0.25">
      <c r="A111" s="112">
        <v>12</v>
      </c>
      <c r="B111" s="54" t="s">
        <v>75</v>
      </c>
      <c r="C111" s="66" t="s">
        <v>201</v>
      </c>
      <c r="D111" s="97"/>
      <c r="E111" s="68"/>
      <c r="F111" s="68"/>
      <c r="G111" s="68"/>
      <c r="H111" s="68"/>
      <c r="I111" s="68"/>
      <c r="J111" s="68"/>
      <c r="K111" s="68"/>
      <c r="L111" s="68"/>
      <c r="M111" s="69"/>
      <c r="N111" s="240" t="s">
        <v>483</v>
      </c>
    </row>
    <row r="112" spans="1:14" x14ac:dyDescent="0.25">
      <c r="A112" s="130">
        <v>12.1</v>
      </c>
      <c r="B112" s="60">
        <v>4</v>
      </c>
      <c r="C112" s="100" t="s">
        <v>202</v>
      </c>
      <c r="D112" s="94">
        <f>VLOOKUP(A112,target_tbl,$D$2+1,FALSE)</f>
        <v>100</v>
      </c>
      <c r="E112" s="98" t="str">
        <f>IF(ISERROR((E116+E117+E118+E119)/E120)*100,"ไม่มีข้อมูล",IF((E116+E117+E118+E119)=0,"ไม่มีข้อมูล",(E116+E117+E118+E119)/E120*100))</f>
        <v>ไม่มีข้อมูล</v>
      </c>
      <c r="F112" s="98" t="str">
        <f t="shared" ref="F112:M112" si="39">IF(ISERROR((F116+F117+F118+F119)/F120)*100,"ไม่มีข้อมูล",IF((F116+F117+F118+F119)=0,"ไม่มีข้อมูล",(F116+F117+F118+F119)/F120*100))</f>
        <v>ไม่มีข้อมูล</v>
      </c>
      <c r="G112" s="98" t="str">
        <f t="shared" si="39"/>
        <v>ไม่มีข้อมูล</v>
      </c>
      <c r="H112" s="98">
        <f t="shared" si="39"/>
        <v>100</v>
      </c>
      <c r="I112" s="98" t="str">
        <f t="shared" si="39"/>
        <v>ไม่มีข้อมูล</v>
      </c>
      <c r="J112" s="98" t="str">
        <f t="shared" si="39"/>
        <v>ไม่มีข้อมูล</v>
      </c>
      <c r="K112" s="98" t="str">
        <f>IF(ISERROR((K116+K117+K118+K119)/K120)*100,"ไม่มีข้อมูล",IF((K116+K117+K118+K119)=0,"ไม่มีข้อมูล",(K116+K117+K118+K119)/K120*100))</f>
        <v>ไม่มีข้อมูล</v>
      </c>
      <c r="L112" s="98" t="str">
        <f t="shared" si="39"/>
        <v>ไม่มีข้อมูล</v>
      </c>
      <c r="M112" s="99">
        <f t="shared" si="39"/>
        <v>100</v>
      </c>
      <c r="N112" s="240" t="s">
        <v>566</v>
      </c>
    </row>
    <row r="113" spans="1:14" x14ac:dyDescent="0.25">
      <c r="A113" s="130">
        <v>12.2</v>
      </c>
      <c r="B113" s="59"/>
      <c r="C113" s="100" t="s">
        <v>203</v>
      </c>
      <c r="D113" s="94">
        <f>VLOOKUP(A113,target_tbl,$D$2+1,FALSE)</f>
        <v>80</v>
      </c>
      <c r="E113" s="98" t="str">
        <f>IF(ISERROR((E117+E118+E119)/E120)*100,"ไม่มีข้อมูล",IF((E117+E118+E119)=0,"ไม่มีข้อมูล",(E117+E118+E119)/E120*100))</f>
        <v>ไม่มีข้อมูล</v>
      </c>
      <c r="F113" s="98" t="str">
        <f t="shared" ref="F113:M113" si="40">IF(ISERROR((F117+F118+F119)/F120)*100,"ไม่มีข้อมูล",IF((F117+F118+F119)=0,"ไม่มีข้อมูล",(F117+F118+F119)/F120*100))</f>
        <v>ไม่มีข้อมูล</v>
      </c>
      <c r="G113" s="98" t="str">
        <f t="shared" si="40"/>
        <v>ไม่มีข้อมูล</v>
      </c>
      <c r="H113" s="98">
        <f t="shared" si="40"/>
        <v>100</v>
      </c>
      <c r="I113" s="98" t="str">
        <f t="shared" si="40"/>
        <v>ไม่มีข้อมูล</v>
      </c>
      <c r="J113" s="98" t="str">
        <f t="shared" si="40"/>
        <v>ไม่มีข้อมูล</v>
      </c>
      <c r="K113" s="98" t="str">
        <f t="shared" si="40"/>
        <v>ไม่มีข้อมูล</v>
      </c>
      <c r="L113" s="98" t="str">
        <f t="shared" si="40"/>
        <v>ไม่มีข้อมูล</v>
      </c>
      <c r="M113" s="99">
        <f t="shared" si="40"/>
        <v>100</v>
      </c>
      <c r="N113" s="240" t="s">
        <v>567</v>
      </c>
    </row>
    <row r="114" spans="1:14" x14ac:dyDescent="0.25">
      <c r="A114" s="130">
        <v>12.3</v>
      </c>
      <c r="B114" s="59"/>
      <c r="C114" s="100" t="s">
        <v>204</v>
      </c>
      <c r="D114" s="94" t="str">
        <f>VLOOKUP(A114,target_tbl,$D$2+1,FALSE)</f>
        <v>Q4</v>
      </c>
      <c r="E114" s="98" t="str">
        <f>IF(ISERROR((E118+E119)/E120)*100,"ไม่มีข้อมูล",IF((E118+E119)=0,"ไม่มีข้อมูล",(E118+E119)/E120*100))</f>
        <v>ไม่มีข้อมูล</v>
      </c>
      <c r="F114" s="98" t="str">
        <f t="shared" ref="F114:M114" si="41">IF(ISERROR((F118+F119)/F120)*100,"ไม่มีข้อมูล",IF((F118+F119)=0,"ไม่มีข้อมูล",(F118+F119)/F120*100))</f>
        <v>ไม่มีข้อมูล</v>
      </c>
      <c r="G114" s="98" t="str">
        <f t="shared" si="41"/>
        <v>ไม่มีข้อมูล</v>
      </c>
      <c r="H114" s="98">
        <f t="shared" si="41"/>
        <v>70</v>
      </c>
      <c r="I114" s="98" t="str">
        <f t="shared" si="41"/>
        <v>ไม่มีข้อมูล</v>
      </c>
      <c r="J114" s="98" t="str">
        <f t="shared" si="41"/>
        <v>ไม่มีข้อมูล</v>
      </c>
      <c r="K114" s="98" t="str">
        <f t="shared" si="41"/>
        <v>ไม่มีข้อมูล</v>
      </c>
      <c r="L114" s="98" t="str">
        <f t="shared" si="41"/>
        <v>ไม่มีข้อมูล</v>
      </c>
      <c r="M114" s="99">
        <f t="shared" si="41"/>
        <v>70</v>
      </c>
      <c r="N114" s="240" t="s">
        <v>568</v>
      </c>
    </row>
    <row r="115" spans="1:14" x14ac:dyDescent="0.25">
      <c r="A115" s="130">
        <v>12.4</v>
      </c>
      <c r="B115" s="59"/>
      <c r="C115" s="100" t="s">
        <v>205</v>
      </c>
      <c r="D115" s="94" t="str">
        <f>VLOOKUP(A115,target_tbl,$D$2+1,FALSE)</f>
        <v>Q4</v>
      </c>
      <c r="E115" s="98" t="str">
        <f>IF(ISERROR(E119/E120)*100,"ไม่มีข้อมูล",IF(ISBLANK(E119),"ไม่มีข้อมูล",IF(E119=0,"ยังไม่ผ่าน",(E119/E120)*100)))</f>
        <v>ไม่มีข้อมูล</v>
      </c>
      <c r="F115" s="98" t="str">
        <f t="shared" ref="F115:M115" si="42">IF(ISERROR(F119/F120)*100,"ไม่มีข้อมูล",IF(ISBLANK(F119),"ไม่มีข้อมูล",IF(F119=0,"ยังไม่ผ่าน",(F119/F120)*100)))</f>
        <v>ไม่มีข้อมูล</v>
      </c>
      <c r="G115" s="98" t="str">
        <f t="shared" si="42"/>
        <v>ไม่มีข้อมูล</v>
      </c>
      <c r="H115" s="98">
        <f t="shared" si="42"/>
        <v>20</v>
      </c>
      <c r="I115" s="98" t="str">
        <f t="shared" si="42"/>
        <v>ไม่มีข้อมูล</v>
      </c>
      <c r="J115" s="98" t="str">
        <f t="shared" si="42"/>
        <v>ไม่มีข้อมูล</v>
      </c>
      <c r="K115" s="98" t="str">
        <f t="shared" si="42"/>
        <v>ไม่มีข้อมูล</v>
      </c>
      <c r="L115" s="98" t="str">
        <f t="shared" si="42"/>
        <v>ไม่มีข้อมูล</v>
      </c>
      <c r="M115" s="99">
        <f t="shared" si="42"/>
        <v>20</v>
      </c>
      <c r="N115" s="240" t="s">
        <v>569</v>
      </c>
    </row>
    <row r="116" spans="1:14" ht="24" x14ac:dyDescent="0.25">
      <c r="A116" s="130"/>
      <c r="B116" s="60"/>
      <c r="C116" s="101" t="s">
        <v>792</v>
      </c>
      <c r="D116" s="131"/>
      <c r="E116" s="228"/>
      <c r="F116" s="228"/>
      <c r="G116" s="228"/>
      <c r="H116" s="228">
        <v>0</v>
      </c>
      <c r="I116" s="228"/>
      <c r="J116" s="228"/>
      <c r="K116" s="228"/>
      <c r="L116" s="228"/>
      <c r="M116" s="63">
        <f>SUM(E116:L116)</f>
        <v>0</v>
      </c>
      <c r="N116" s="240" t="s">
        <v>570</v>
      </c>
    </row>
    <row r="117" spans="1:14" x14ac:dyDescent="0.25">
      <c r="A117" s="130"/>
      <c r="B117" s="59"/>
      <c r="C117" s="101" t="s">
        <v>206</v>
      </c>
      <c r="D117" s="131"/>
      <c r="E117" s="228"/>
      <c r="F117" s="228"/>
      <c r="G117" s="228"/>
      <c r="H117" s="228">
        <v>3</v>
      </c>
      <c r="I117" s="228"/>
      <c r="J117" s="228"/>
      <c r="K117" s="228"/>
      <c r="L117" s="228"/>
      <c r="M117" s="63">
        <f>SUM(E117:L117)</f>
        <v>3</v>
      </c>
      <c r="N117" s="240" t="s">
        <v>571</v>
      </c>
    </row>
    <row r="118" spans="1:14" x14ac:dyDescent="0.25">
      <c r="A118" s="130"/>
      <c r="B118" s="59"/>
      <c r="C118" s="101" t="s">
        <v>207</v>
      </c>
      <c r="D118" s="62"/>
      <c r="E118" s="228"/>
      <c r="F118" s="228"/>
      <c r="G118" s="228"/>
      <c r="H118" s="228">
        <v>5</v>
      </c>
      <c r="I118" s="228"/>
      <c r="J118" s="228"/>
      <c r="K118" s="228"/>
      <c r="L118" s="228"/>
      <c r="M118" s="63">
        <f>SUM(E118:L118)</f>
        <v>5</v>
      </c>
      <c r="N118" s="240" t="s">
        <v>572</v>
      </c>
    </row>
    <row r="119" spans="1:14" x14ac:dyDescent="0.25">
      <c r="A119" s="59"/>
      <c r="B119" s="59"/>
      <c r="C119" s="101" t="s">
        <v>208</v>
      </c>
      <c r="D119" s="62"/>
      <c r="E119" s="228"/>
      <c r="F119" s="228"/>
      <c r="G119" s="228"/>
      <c r="H119" s="228">
        <v>2</v>
      </c>
      <c r="I119" s="228"/>
      <c r="J119" s="228"/>
      <c r="K119" s="228"/>
      <c r="L119" s="228"/>
      <c r="M119" s="63">
        <f>SUM(E119:L119)</f>
        <v>2</v>
      </c>
      <c r="N119" s="240" t="s">
        <v>573</v>
      </c>
    </row>
    <row r="120" spans="1:14" x14ac:dyDescent="0.25">
      <c r="A120" s="59"/>
      <c r="B120" s="59"/>
      <c r="C120" s="101" t="s">
        <v>209</v>
      </c>
      <c r="D120" s="62"/>
      <c r="E120" s="228"/>
      <c r="F120" s="228"/>
      <c r="G120" s="228"/>
      <c r="H120" s="228">
        <v>10</v>
      </c>
      <c r="I120" s="228"/>
      <c r="J120" s="228"/>
      <c r="K120" s="228"/>
      <c r="L120" s="228"/>
      <c r="M120" s="63">
        <f>SUM(E120:L120)</f>
        <v>10</v>
      </c>
      <c r="N120" s="240" t="s">
        <v>574</v>
      </c>
    </row>
    <row r="121" spans="1:14" x14ac:dyDescent="0.25">
      <c r="A121" s="36"/>
      <c r="B121" s="37"/>
      <c r="C121" s="38" t="s">
        <v>325</v>
      </c>
      <c r="D121" s="39"/>
      <c r="E121" s="39"/>
      <c r="F121" s="39"/>
      <c r="G121" s="39"/>
      <c r="H121" s="39"/>
      <c r="I121" s="39"/>
      <c r="J121" s="39"/>
      <c r="K121" s="39"/>
      <c r="L121" s="39"/>
      <c r="M121" s="132"/>
      <c r="N121" s="240" t="s">
        <v>483</v>
      </c>
    </row>
    <row r="122" spans="1:14" x14ac:dyDescent="0.25">
      <c r="A122" s="104"/>
      <c r="B122" s="105"/>
      <c r="C122" s="106" t="s">
        <v>19</v>
      </c>
      <c r="D122" s="107"/>
      <c r="E122" s="133"/>
      <c r="F122" s="133"/>
      <c r="G122" s="133"/>
      <c r="H122" s="133"/>
      <c r="I122" s="133"/>
      <c r="J122" s="133"/>
      <c r="K122" s="133"/>
      <c r="L122" s="133"/>
      <c r="M122" s="134"/>
      <c r="N122" s="240" t="s">
        <v>483</v>
      </c>
    </row>
    <row r="123" spans="1:14" x14ac:dyDescent="0.25">
      <c r="A123" s="47"/>
      <c r="B123" s="48"/>
      <c r="C123" s="49" t="s">
        <v>20</v>
      </c>
      <c r="D123" s="50"/>
      <c r="E123" s="135"/>
      <c r="F123" s="135"/>
      <c r="G123" s="135"/>
      <c r="H123" s="135"/>
      <c r="I123" s="135"/>
      <c r="J123" s="135"/>
      <c r="K123" s="135"/>
      <c r="L123" s="135"/>
      <c r="M123" s="136"/>
      <c r="N123" s="240" t="s">
        <v>483</v>
      </c>
    </row>
    <row r="124" spans="1:14" x14ac:dyDescent="0.25">
      <c r="A124" s="112">
        <v>13</v>
      </c>
      <c r="B124" s="54" t="s">
        <v>75</v>
      </c>
      <c r="C124" s="55" t="s">
        <v>214</v>
      </c>
      <c r="D124" s="97" t="str">
        <f>VLOOKUP(A124,target_tbl,$D$2+1,FALSE)</f>
        <v>Q4</v>
      </c>
      <c r="E124" s="98" t="str">
        <f>IF(OR(ISBLANK(E126),E126=0),"ไม่มีข้อมูล",(E125/E126)*100)</f>
        <v>ไม่มีข้อมูล</v>
      </c>
      <c r="F124" s="98" t="str">
        <f t="shared" ref="F124:K124" si="43">IF(OR(ISBLANK(F126),F126=0),"ไม่มีข้อมูล",(F125/F126)*100)</f>
        <v>ไม่มีข้อมูล</v>
      </c>
      <c r="G124" s="98" t="str">
        <f t="shared" si="43"/>
        <v>ไม่มีข้อมูล</v>
      </c>
      <c r="H124" s="98">
        <f t="shared" si="43"/>
        <v>11.267605633802818</v>
      </c>
      <c r="I124" s="98" t="str">
        <f t="shared" si="43"/>
        <v>ไม่มีข้อมูล</v>
      </c>
      <c r="J124" s="98" t="str">
        <f t="shared" si="43"/>
        <v>ไม่มีข้อมูล</v>
      </c>
      <c r="K124" s="98" t="str">
        <f t="shared" si="43"/>
        <v>ไม่มีข้อมูล</v>
      </c>
      <c r="L124" s="98" t="str">
        <f>IF(OR(ISBLANK(L126),L126=0),"ไม่มีข้อมูล",(L125/L126)*100)</f>
        <v>ไม่มีข้อมูล</v>
      </c>
      <c r="M124" s="99">
        <f>IF(OR(ISBLANK(M126),M126=0),"ไม่มีข้อมูล",(M125/M126)*100)</f>
        <v>11.267605633802818</v>
      </c>
      <c r="N124" s="240" t="s">
        <v>575</v>
      </c>
    </row>
    <row r="125" spans="1:14" ht="23.25" customHeight="1" x14ac:dyDescent="0.25">
      <c r="A125" s="114"/>
      <c r="B125" s="60">
        <v>5</v>
      </c>
      <c r="C125" s="103" t="s">
        <v>216</v>
      </c>
      <c r="D125" s="62"/>
      <c r="E125" s="223"/>
      <c r="F125" s="223"/>
      <c r="G125" s="223"/>
      <c r="H125" s="223">
        <v>8</v>
      </c>
      <c r="I125" s="223"/>
      <c r="J125" s="223"/>
      <c r="K125" s="223"/>
      <c r="L125" s="223"/>
      <c r="M125" s="63">
        <f>SUM(E125:L125)</f>
        <v>8</v>
      </c>
      <c r="N125" s="240" t="s">
        <v>576</v>
      </c>
    </row>
    <row r="126" spans="1:14" x14ac:dyDescent="0.25">
      <c r="A126" s="114"/>
      <c r="B126" s="59"/>
      <c r="C126" s="137" t="s">
        <v>452</v>
      </c>
      <c r="D126" s="138"/>
      <c r="E126" s="231"/>
      <c r="F126" s="231"/>
      <c r="G126" s="231"/>
      <c r="H126" s="231">
        <v>71</v>
      </c>
      <c r="I126" s="231"/>
      <c r="J126" s="231"/>
      <c r="K126" s="231"/>
      <c r="L126" s="231"/>
      <c r="M126" s="139">
        <f>SUM(E126:L126)</f>
        <v>71</v>
      </c>
      <c r="N126" s="240" t="s">
        <v>577</v>
      </c>
    </row>
    <row r="127" spans="1:14" x14ac:dyDescent="0.25">
      <c r="A127" s="88"/>
      <c r="B127" s="89"/>
      <c r="C127" s="90" t="s">
        <v>215</v>
      </c>
      <c r="D127" s="91"/>
      <c r="E127" s="117"/>
      <c r="F127" s="117"/>
      <c r="G127" s="117"/>
      <c r="H127" s="117"/>
      <c r="I127" s="117"/>
      <c r="J127" s="117"/>
      <c r="K127" s="117"/>
      <c r="L127" s="117"/>
      <c r="M127" s="118"/>
      <c r="N127" s="240" t="s">
        <v>483</v>
      </c>
    </row>
    <row r="128" spans="1:14" x14ac:dyDescent="0.25">
      <c r="A128" s="53">
        <v>14</v>
      </c>
      <c r="B128" s="54" t="s">
        <v>76</v>
      </c>
      <c r="C128" s="55" t="s">
        <v>26</v>
      </c>
      <c r="D128" s="97" t="str">
        <f>VLOOKUP(A128,target_tbl,$D$2+1,FALSE)</f>
        <v>Q4</v>
      </c>
      <c r="E128" s="98" t="str">
        <f>IF(OR(ISBLANK(E130),E130=0),"ไม่มีข้อมูล",(E129/E130)*100)</f>
        <v>ไม่มีข้อมูล</v>
      </c>
      <c r="F128" s="98" t="str">
        <f t="shared" ref="F128:K128" si="44">IF(OR(ISBLANK(F130),F130=0),"ไม่มีข้อมูล",(F129/F130)*100)</f>
        <v>ไม่มีข้อมูล</v>
      </c>
      <c r="G128" s="98" t="str">
        <f t="shared" si="44"/>
        <v>ไม่มีข้อมูล</v>
      </c>
      <c r="H128" s="98">
        <f t="shared" si="44"/>
        <v>33.421052631578945</v>
      </c>
      <c r="I128" s="98" t="str">
        <f t="shared" si="44"/>
        <v>ไม่มีข้อมูล</v>
      </c>
      <c r="J128" s="98" t="str">
        <f t="shared" si="44"/>
        <v>ไม่มีข้อมูล</v>
      </c>
      <c r="K128" s="98" t="str">
        <f t="shared" si="44"/>
        <v>ไม่มีข้อมูล</v>
      </c>
      <c r="L128" s="98" t="str">
        <f>IF(OR(ISBLANK(L130),L130=0),"ไม่มีข้อมูล",(L129/L130)*100)</f>
        <v>ไม่มีข้อมูล</v>
      </c>
      <c r="M128" s="99">
        <f>IF(OR(ISBLANK(M130),M130=0),"ไม่มีข้อมูล",(M129/M130)*100)</f>
        <v>33.421052631578945</v>
      </c>
      <c r="N128" s="240" t="s">
        <v>578</v>
      </c>
    </row>
    <row r="129" spans="1:14" x14ac:dyDescent="0.25">
      <c r="A129" s="59"/>
      <c r="B129" s="59"/>
      <c r="C129" s="103" t="s">
        <v>56</v>
      </c>
      <c r="D129" s="94"/>
      <c r="E129" s="223"/>
      <c r="F129" s="223"/>
      <c r="G129" s="223"/>
      <c r="H129" s="223">
        <v>1905</v>
      </c>
      <c r="I129" s="223"/>
      <c r="J129" s="223"/>
      <c r="K129" s="223"/>
      <c r="L129" s="223"/>
      <c r="M129" s="63">
        <f>SUM(E129:L129)</f>
        <v>1905</v>
      </c>
      <c r="N129" s="240" t="s">
        <v>579</v>
      </c>
    </row>
    <row r="130" spans="1:14" x14ac:dyDescent="0.25">
      <c r="A130" s="59"/>
      <c r="B130" s="59"/>
      <c r="C130" s="103" t="s">
        <v>57</v>
      </c>
      <c r="D130" s="62"/>
      <c r="E130" s="223"/>
      <c r="F130" s="223"/>
      <c r="G130" s="223"/>
      <c r="H130" s="223">
        <v>5700</v>
      </c>
      <c r="I130" s="223"/>
      <c r="J130" s="223"/>
      <c r="K130" s="223"/>
      <c r="L130" s="223"/>
      <c r="M130" s="63">
        <f>SUM(E130:L130)</f>
        <v>5700</v>
      </c>
      <c r="N130" s="240" t="s">
        <v>580</v>
      </c>
    </row>
    <row r="131" spans="1:14" x14ac:dyDescent="0.25">
      <c r="A131" s="59"/>
      <c r="B131" s="59"/>
      <c r="C131" s="103" t="s">
        <v>218</v>
      </c>
      <c r="D131" s="62" t="s">
        <v>107</v>
      </c>
      <c r="E131" s="223"/>
      <c r="F131" s="223"/>
      <c r="G131" s="223"/>
      <c r="H131" s="223">
        <v>5700</v>
      </c>
      <c r="I131" s="223"/>
      <c r="J131" s="223"/>
      <c r="K131" s="223"/>
      <c r="L131" s="223"/>
      <c r="M131" s="63">
        <f>SUM(E131:L131)</f>
        <v>5700</v>
      </c>
      <c r="N131" s="240" t="s">
        <v>581</v>
      </c>
    </row>
    <row r="132" spans="1:14" x14ac:dyDescent="0.25">
      <c r="A132" s="104"/>
      <c r="B132" s="105"/>
      <c r="C132" s="106" t="s">
        <v>21</v>
      </c>
      <c r="D132" s="107"/>
      <c r="E132" s="133"/>
      <c r="F132" s="133"/>
      <c r="G132" s="133"/>
      <c r="H132" s="133"/>
      <c r="I132" s="133"/>
      <c r="J132" s="133"/>
      <c r="K132" s="133"/>
      <c r="L132" s="133"/>
      <c r="M132" s="134"/>
      <c r="N132" s="240" t="s">
        <v>483</v>
      </c>
    </row>
    <row r="133" spans="1:14" x14ac:dyDescent="0.25">
      <c r="A133" s="47"/>
      <c r="B133" s="48"/>
      <c r="C133" s="49" t="s">
        <v>22</v>
      </c>
      <c r="D133" s="50"/>
      <c r="E133" s="135"/>
      <c r="F133" s="135"/>
      <c r="G133" s="135"/>
      <c r="H133" s="135"/>
      <c r="I133" s="135"/>
      <c r="J133" s="135"/>
      <c r="K133" s="135"/>
      <c r="L133" s="135"/>
      <c r="M133" s="136"/>
      <c r="N133" s="240" t="s">
        <v>483</v>
      </c>
    </row>
    <row r="134" spans="1:14" x14ac:dyDescent="0.25">
      <c r="A134" s="53">
        <v>15</v>
      </c>
      <c r="B134" s="54" t="s">
        <v>75</v>
      </c>
      <c r="C134" s="66" t="s">
        <v>379</v>
      </c>
      <c r="D134" s="97"/>
      <c r="E134" s="68"/>
      <c r="F134" s="68"/>
      <c r="G134" s="68"/>
      <c r="H134" s="68"/>
      <c r="I134" s="68"/>
      <c r="J134" s="68"/>
      <c r="K134" s="68"/>
      <c r="L134" s="68"/>
      <c r="M134" s="140"/>
      <c r="N134" s="240" t="s">
        <v>483</v>
      </c>
    </row>
    <row r="135" spans="1:14" x14ac:dyDescent="0.25">
      <c r="A135" s="59">
        <v>15.1</v>
      </c>
      <c r="B135" s="60">
        <v>6</v>
      </c>
      <c r="C135" s="100" t="s">
        <v>219</v>
      </c>
      <c r="D135" s="75">
        <f t="shared" ref="D135:D140" si="45">VLOOKUP(A135,target_tbl,$D$2+1,FALSE)</f>
        <v>5</v>
      </c>
      <c r="E135" s="98" t="str">
        <f>IF(OR(ISBLANK(E142),E142=0),"ไม่มีข้อมูล",(E141/E142)*100)</f>
        <v>ไม่มีข้อมูล</v>
      </c>
      <c r="F135" s="98" t="str">
        <f t="shared" ref="F135:K135" si="46">IF(OR(ISBLANK(F142),F142=0),"ไม่มีข้อมูล",(F141/F142)*100)</f>
        <v>ไม่มีข้อมูล</v>
      </c>
      <c r="G135" s="98" t="str">
        <f t="shared" si="46"/>
        <v>ไม่มีข้อมูล</v>
      </c>
      <c r="H135" s="98">
        <f t="shared" si="46"/>
        <v>4.8556430446194225</v>
      </c>
      <c r="I135" s="98" t="str">
        <f t="shared" si="46"/>
        <v>ไม่มีข้อมูล</v>
      </c>
      <c r="J135" s="98" t="str">
        <f t="shared" si="46"/>
        <v>ไม่มีข้อมูล</v>
      </c>
      <c r="K135" s="98" t="str">
        <f t="shared" si="46"/>
        <v>ไม่มีข้อมูล</v>
      </c>
      <c r="L135" s="98" t="str">
        <f>IF(OR(ISBLANK(L142),L142=0),"ไม่มีข้อมูล",(L141/L142)*100)</f>
        <v>ไม่มีข้อมูล</v>
      </c>
      <c r="M135" s="99">
        <f>IF(OR(ISBLANK(M142),M142=0),"ไม่มีข้อมูล",(M141/M142)*100)</f>
        <v>4.8556430446194225</v>
      </c>
      <c r="N135" s="240" t="s">
        <v>582</v>
      </c>
    </row>
    <row r="136" spans="1:14" x14ac:dyDescent="0.25">
      <c r="A136" s="59">
        <v>15.2</v>
      </c>
      <c r="B136" s="59"/>
      <c r="C136" s="100" t="s">
        <v>220</v>
      </c>
      <c r="D136" s="75">
        <f t="shared" si="45"/>
        <v>25</v>
      </c>
      <c r="E136" s="98" t="str">
        <f>IF(OR(ISBLANK(E144),E144=0),"ไม่มีข้อมูล",(E143/E144)*100)</f>
        <v>ไม่มีข้อมูล</v>
      </c>
      <c r="F136" s="98" t="str">
        <f t="shared" ref="F136:K136" si="47">IF(OR(ISBLANK(F144),F144=0),"ไม่มีข้อมูล",(F143/F144)*100)</f>
        <v>ไม่มีข้อมูล</v>
      </c>
      <c r="G136" s="98" t="str">
        <f t="shared" si="47"/>
        <v>ไม่มีข้อมูล</v>
      </c>
      <c r="H136" s="98">
        <f t="shared" si="47"/>
        <v>30.809399477806785</v>
      </c>
      <c r="I136" s="98" t="str">
        <f t="shared" si="47"/>
        <v>ไม่มีข้อมูล</v>
      </c>
      <c r="J136" s="98" t="str">
        <f t="shared" si="47"/>
        <v>ไม่มีข้อมูล</v>
      </c>
      <c r="K136" s="98" t="str">
        <f t="shared" si="47"/>
        <v>ไม่มีข้อมูล</v>
      </c>
      <c r="L136" s="98" t="str">
        <f>IF(OR(ISBLANK(L144),L144=0),"ไม่มีข้อมูล",(L143/L144)*100)</f>
        <v>ไม่มีข้อมูล</v>
      </c>
      <c r="M136" s="99">
        <f>IF(OR(ISBLANK(M144),M144=0),"ไม่มีข้อมูล",(M143/M144)*100)</f>
        <v>30.809399477806785</v>
      </c>
      <c r="N136" s="240" t="s">
        <v>583</v>
      </c>
    </row>
    <row r="137" spans="1:14" x14ac:dyDescent="0.25">
      <c r="A137" s="59">
        <v>15.3</v>
      </c>
      <c r="B137" s="59"/>
      <c r="C137" s="100" t="s">
        <v>221</v>
      </c>
      <c r="D137" s="75">
        <f t="shared" si="45"/>
        <v>7</v>
      </c>
      <c r="E137" s="98" t="str">
        <f>IF(OR(ISBLANK(E146),E146=0),"ไม่มีข้อมูล",(E145/E146)*100)</f>
        <v>ไม่มีข้อมูล</v>
      </c>
      <c r="F137" s="98" t="str">
        <f t="shared" ref="F137:K137" si="48">IF(OR(ISBLANK(F146),F146=0),"ไม่มีข้อมูล",(F145/F146)*100)</f>
        <v>ไม่มีข้อมูล</v>
      </c>
      <c r="G137" s="98" t="str">
        <f t="shared" si="48"/>
        <v>ไม่มีข้อมูล</v>
      </c>
      <c r="H137" s="98">
        <f t="shared" si="48"/>
        <v>11.394196744515215</v>
      </c>
      <c r="I137" s="98" t="str">
        <f t="shared" si="48"/>
        <v>ไม่มีข้อมูล</v>
      </c>
      <c r="J137" s="98" t="str">
        <f t="shared" si="48"/>
        <v>ไม่มีข้อมูล</v>
      </c>
      <c r="K137" s="98" t="str">
        <f t="shared" si="48"/>
        <v>ไม่มีข้อมูล</v>
      </c>
      <c r="L137" s="98" t="str">
        <f>IF(OR(ISBLANK(L146),L146=0),"ไม่มีข้อมูล",(L145/L146)*100)</f>
        <v>ไม่มีข้อมูล</v>
      </c>
      <c r="M137" s="99">
        <f>IF(OR(ISBLANK(M146),M146=0),"ไม่มีข้อมูล",(M145/M146)*100)</f>
        <v>11.394196744515215</v>
      </c>
      <c r="N137" s="240" t="s">
        <v>584</v>
      </c>
    </row>
    <row r="138" spans="1:14" x14ac:dyDescent="0.25">
      <c r="A138" s="59">
        <v>15.4</v>
      </c>
      <c r="B138" s="59"/>
      <c r="C138" s="100" t="s">
        <v>222</v>
      </c>
      <c r="D138" s="75">
        <f t="shared" si="45"/>
        <v>35</v>
      </c>
      <c r="E138" s="98" t="str">
        <f>IF(OR(ISBLANK(E148),E148=0),"ไม่มีข้อมูล",(E147/E148)*100)</f>
        <v>ไม่มีข้อมูล</v>
      </c>
      <c r="F138" s="98" t="str">
        <f t="shared" ref="F138:K138" si="49">IF(OR(ISBLANK(F148),F148=0),"ไม่มีข้อมูล",(F147/F148)*100)</f>
        <v>ไม่มีข้อมูล</v>
      </c>
      <c r="G138" s="98" t="str">
        <f t="shared" si="49"/>
        <v>ไม่มีข้อมูล</v>
      </c>
      <c r="H138" s="98" t="e">
        <f t="shared" si="49"/>
        <v>#VALUE!</v>
      </c>
      <c r="I138" s="98" t="str">
        <f t="shared" si="49"/>
        <v>ไม่มีข้อมูล</v>
      </c>
      <c r="J138" s="98" t="str">
        <f t="shared" si="49"/>
        <v>ไม่มีข้อมูล</v>
      </c>
      <c r="K138" s="98" t="str">
        <f t="shared" si="49"/>
        <v>ไม่มีข้อมูล</v>
      </c>
      <c r="L138" s="98" t="str">
        <f>IF(OR(ISBLANK(L148),L148=0),"ไม่มีข้อมูล",(L147/L148)*100)</f>
        <v>ไม่มีข้อมูล</v>
      </c>
      <c r="M138" s="99" t="str">
        <f>IF(OR(ISBLANK(M148),M148=0),"ไม่มีข้อมูล",(M147/M148)*100)</f>
        <v>ไม่มีข้อมูล</v>
      </c>
      <c r="N138" s="240" t="s">
        <v>585</v>
      </c>
    </row>
    <row r="139" spans="1:14" ht="24" x14ac:dyDescent="0.25">
      <c r="A139" s="59">
        <v>15.5</v>
      </c>
      <c r="B139" s="59"/>
      <c r="C139" s="100" t="s">
        <v>223</v>
      </c>
      <c r="D139" s="75">
        <f t="shared" si="45"/>
        <v>40</v>
      </c>
      <c r="E139" s="98" t="str">
        <f>IF(OR(ISBLANK(E150),E150=0),"ไม่มีข้อมูล",(E149/E150)*100)</f>
        <v>ไม่มีข้อมูล</v>
      </c>
      <c r="F139" s="98" t="str">
        <f t="shared" ref="F139:K139" si="50">IF(OR(ISBLANK(F150),F150=0),"ไม่มีข้อมูล",(F149/F150)*100)</f>
        <v>ไม่มีข้อมูล</v>
      </c>
      <c r="G139" s="98" t="str">
        <f t="shared" si="50"/>
        <v>ไม่มีข้อมูล</v>
      </c>
      <c r="H139" s="98">
        <f t="shared" si="50"/>
        <v>46.511627906976742</v>
      </c>
      <c r="I139" s="98" t="str">
        <f t="shared" si="50"/>
        <v>ไม่มีข้อมูล</v>
      </c>
      <c r="J139" s="98" t="str">
        <f t="shared" si="50"/>
        <v>ไม่มีข้อมูล</v>
      </c>
      <c r="K139" s="98" t="str">
        <f t="shared" si="50"/>
        <v>ไม่มีข้อมูล</v>
      </c>
      <c r="L139" s="98" t="str">
        <f>IF(OR(ISBLANK(L150),L150=0),"ไม่มีข้อมูล",(L149/L150)*100)</f>
        <v>ไม่มีข้อมูล</v>
      </c>
      <c r="M139" s="99">
        <f>IF(OR(ISBLANK(M150),M150=0),"ไม่มีข้อมูล",(M149/M150)*100)</f>
        <v>46.511627906976742</v>
      </c>
      <c r="N139" s="240" t="s">
        <v>586</v>
      </c>
    </row>
    <row r="140" spans="1:14" ht="24" x14ac:dyDescent="0.25">
      <c r="A140" s="59">
        <v>15.6</v>
      </c>
      <c r="B140" s="59"/>
      <c r="C140" s="100" t="s">
        <v>224</v>
      </c>
      <c r="D140" s="75">
        <f t="shared" si="45"/>
        <v>50</v>
      </c>
      <c r="E140" s="98" t="str">
        <f>IF(OR(ISBLANK(E152),E152=0),"ไม่มีข้อมูล",(E151/E152)*100)</f>
        <v>ไม่มีข้อมูล</v>
      </c>
      <c r="F140" s="98" t="str">
        <f t="shared" ref="F140:K140" si="51">IF(OR(ISBLANK(F152),F152=0),"ไม่มีข้อมูล",(F151/F152)*100)</f>
        <v>ไม่มีข้อมูล</v>
      </c>
      <c r="G140" s="98" t="str">
        <f t="shared" si="51"/>
        <v>ไม่มีข้อมูล</v>
      </c>
      <c r="H140" s="98">
        <f t="shared" si="51"/>
        <v>31.25</v>
      </c>
      <c r="I140" s="98" t="str">
        <f t="shared" si="51"/>
        <v>ไม่มีข้อมูล</v>
      </c>
      <c r="J140" s="98" t="str">
        <f t="shared" si="51"/>
        <v>ไม่มีข้อมูล</v>
      </c>
      <c r="K140" s="98" t="str">
        <f t="shared" si="51"/>
        <v>ไม่มีข้อมูล</v>
      </c>
      <c r="L140" s="98" t="str">
        <f>IF(OR(ISBLANK(L152),L152=0),"ไม่มีข้อมูล",(L151/L152)*100)</f>
        <v>ไม่มีข้อมูล</v>
      </c>
      <c r="M140" s="99">
        <f>IF(OR(ISBLANK(M152),M152=0),"ไม่มีข้อมูล",(M151/M152)*100)</f>
        <v>31.25</v>
      </c>
      <c r="N140" s="240" t="s">
        <v>587</v>
      </c>
    </row>
    <row r="141" spans="1:14" ht="24" x14ac:dyDescent="0.25">
      <c r="A141" s="59"/>
      <c r="B141" s="60"/>
      <c r="C141" s="101" t="s">
        <v>225</v>
      </c>
      <c r="D141" s="75"/>
      <c r="E141" s="223"/>
      <c r="F141" s="223"/>
      <c r="G141" s="223"/>
      <c r="H141" s="223">
        <v>37</v>
      </c>
      <c r="I141" s="223"/>
      <c r="J141" s="223"/>
      <c r="K141" s="223"/>
      <c r="L141" s="223"/>
      <c r="M141" s="63">
        <f t="shared" ref="M141:M152" si="52">SUM(E141:L141)</f>
        <v>37</v>
      </c>
      <c r="N141" s="240" t="s">
        <v>588</v>
      </c>
    </row>
    <row r="142" spans="1:14" ht="24" x14ac:dyDescent="0.25">
      <c r="A142" s="59"/>
      <c r="B142" s="59"/>
      <c r="C142" s="141" t="s">
        <v>226</v>
      </c>
      <c r="D142" s="75"/>
      <c r="E142" s="223"/>
      <c r="F142" s="223"/>
      <c r="G142" s="223"/>
      <c r="H142" s="223">
        <v>762</v>
      </c>
      <c r="I142" s="223"/>
      <c r="J142" s="223"/>
      <c r="K142" s="223"/>
      <c r="L142" s="223"/>
      <c r="M142" s="63">
        <f t="shared" si="52"/>
        <v>762</v>
      </c>
      <c r="N142" s="240" t="s">
        <v>589</v>
      </c>
    </row>
    <row r="143" spans="1:14" ht="24" x14ac:dyDescent="0.25">
      <c r="A143" s="59"/>
      <c r="B143" s="59"/>
      <c r="C143" s="101" t="s">
        <v>227</v>
      </c>
      <c r="D143" s="62"/>
      <c r="E143" s="223"/>
      <c r="F143" s="223"/>
      <c r="G143" s="223"/>
      <c r="H143" s="223">
        <v>118</v>
      </c>
      <c r="I143" s="223"/>
      <c r="J143" s="223"/>
      <c r="K143" s="223"/>
      <c r="L143" s="223"/>
      <c r="M143" s="63">
        <f t="shared" si="52"/>
        <v>118</v>
      </c>
      <c r="N143" s="240" t="s">
        <v>590</v>
      </c>
    </row>
    <row r="144" spans="1:14" ht="24" x14ac:dyDescent="0.25">
      <c r="A144" s="59"/>
      <c r="B144" s="59"/>
      <c r="C144" s="141" t="s">
        <v>228</v>
      </c>
      <c r="D144" s="62"/>
      <c r="E144" s="223"/>
      <c r="F144" s="223"/>
      <c r="G144" s="223"/>
      <c r="H144" s="223">
        <v>383</v>
      </c>
      <c r="I144" s="223"/>
      <c r="J144" s="223"/>
      <c r="K144" s="223"/>
      <c r="L144" s="223"/>
      <c r="M144" s="63">
        <f t="shared" si="52"/>
        <v>383</v>
      </c>
      <c r="N144" s="240" t="s">
        <v>591</v>
      </c>
    </row>
    <row r="145" spans="1:14" ht="24" x14ac:dyDescent="0.25">
      <c r="A145" s="59"/>
      <c r="B145" s="59"/>
      <c r="C145" s="101" t="s">
        <v>229</v>
      </c>
      <c r="D145" s="62"/>
      <c r="E145" s="223"/>
      <c r="F145" s="223"/>
      <c r="G145" s="223"/>
      <c r="H145" s="277">
        <v>161</v>
      </c>
      <c r="I145" s="223"/>
      <c r="J145" s="223"/>
      <c r="K145" s="223"/>
      <c r="L145" s="223"/>
      <c r="M145" s="63">
        <f t="shared" si="52"/>
        <v>161</v>
      </c>
      <c r="N145" s="240" t="s">
        <v>592</v>
      </c>
    </row>
    <row r="146" spans="1:14" ht="24" x14ac:dyDescent="0.25">
      <c r="A146" s="59"/>
      <c r="B146" s="59"/>
      <c r="C146" s="141" t="s">
        <v>230</v>
      </c>
      <c r="D146" s="62"/>
      <c r="E146" s="223"/>
      <c r="F146" s="223"/>
      <c r="G146" s="223"/>
      <c r="H146" s="277">
        <v>1413</v>
      </c>
      <c r="I146" s="223"/>
      <c r="J146" s="223"/>
      <c r="K146" s="223"/>
      <c r="L146" s="223"/>
      <c r="M146" s="63">
        <f t="shared" si="52"/>
        <v>1413</v>
      </c>
      <c r="N146" s="240" t="s">
        <v>593</v>
      </c>
    </row>
    <row r="147" spans="1:14" x14ac:dyDescent="0.25">
      <c r="A147" s="59"/>
      <c r="B147" s="59"/>
      <c r="C147" s="101" t="s">
        <v>235</v>
      </c>
      <c r="D147" s="62"/>
      <c r="E147" s="223"/>
      <c r="F147" s="223"/>
      <c r="G147" s="223"/>
      <c r="H147" s="277" t="s">
        <v>805</v>
      </c>
      <c r="I147" s="223"/>
      <c r="J147" s="223"/>
      <c r="K147" s="223"/>
      <c r="L147" s="223"/>
      <c r="M147" s="63">
        <f t="shared" si="52"/>
        <v>0</v>
      </c>
      <c r="N147" s="240" t="s">
        <v>594</v>
      </c>
    </row>
    <row r="148" spans="1:14" ht="24" x14ac:dyDescent="0.25">
      <c r="A148" s="59"/>
      <c r="B148" s="59"/>
      <c r="C148" s="141" t="s">
        <v>236</v>
      </c>
      <c r="D148" s="62"/>
      <c r="E148" s="223"/>
      <c r="F148" s="223"/>
      <c r="G148" s="223"/>
      <c r="H148" s="277" t="s">
        <v>805</v>
      </c>
      <c r="I148" s="223"/>
      <c r="J148" s="223"/>
      <c r="K148" s="223"/>
      <c r="L148" s="223"/>
      <c r="M148" s="63">
        <f t="shared" si="52"/>
        <v>0</v>
      </c>
      <c r="N148" s="240" t="s">
        <v>595</v>
      </c>
    </row>
    <row r="149" spans="1:14" ht="24" x14ac:dyDescent="0.25">
      <c r="A149" s="59"/>
      <c r="B149" s="59"/>
      <c r="C149" s="101" t="s">
        <v>233</v>
      </c>
      <c r="D149" s="62"/>
      <c r="E149" s="223"/>
      <c r="F149" s="223"/>
      <c r="G149" s="223"/>
      <c r="H149" s="223">
        <v>20</v>
      </c>
      <c r="I149" s="223"/>
      <c r="J149" s="223"/>
      <c r="K149" s="223"/>
      <c r="L149" s="223"/>
      <c r="M149" s="63">
        <f t="shared" si="52"/>
        <v>20</v>
      </c>
      <c r="N149" s="240" t="s">
        <v>596</v>
      </c>
    </row>
    <row r="150" spans="1:14" ht="24" x14ac:dyDescent="0.25">
      <c r="A150" s="59"/>
      <c r="B150" s="59"/>
      <c r="C150" s="142" t="s">
        <v>234</v>
      </c>
      <c r="D150" s="138"/>
      <c r="E150" s="223"/>
      <c r="F150" s="223"/>
      <c r="G150" s="223"/>
      <c r="H150" s="223">
        <v>43</v>
      </c>
      <c r="I150" s="223"/>
      <c r="J150" s="223"/>
      <c r="K150" s="223"/>
      <c r="L150" s="223"/>
      <c r="M150" s="63">
        <f t="shared" si="52"/>
        <v>43</v>
      </c>
      <c r="N150" s="240" t="s">
        <v>597</v>
      </c>
    </row>
    <row r="151" spans="1:14" ht="24" x14ac:dyDescent="0.25">
      <c r="A151" s="59"/>
      <c r="B151" s="59"/>
      <c r="C151" s="143" t="s">
        <v>231</v>
      </c>
      <c r="D151" s="138"/>
      <c r="E151" s="223"/>
      <c r="F151" s="223"/>
      <c r="G151" s="223"/>
      <c r="H151" s="223">
        <v>10</v>
      </c>
      <c r="I151" s="223"/>
      <c r="J151" s="223"/>
      <c r="K151" s="223"/>
      <c r="L151" s="223"/>
      <c r="M151" s="63">
        <f t="shared" si="52"/>
        <v>10</v>
      </c>
      <c r="N151" s="240" t="s">
        <v>598</v>
      </c>
    </row>
    <row r="152" spans="1:14" ht="24" x14ac:dyDescent="0.25">
      <c r="A152" s="59"/>
      <c r="B152" s="59"/>
      <c r="C152" s="141" t="s">
        <v>232</v>
      </c>
      <c r="D152" s="62"/>
      <c r="E152" s="223"/>
      <c r="F152" s="223"/>
      <c r="G152" s="223"/>
      <c r="H152" s="223">
        <v>32</v>
      </c>
      <c r="I152" s="223"/>
      <c r="J152" s="223"/>
      <c r="K152" s="223"/>
      <c r="L152" s="223"/>
      <c r="M152" s="63">
        <f t="shared" si="52"/>
        <v>32</v>
      </c>
      <c r="N152" s="240" t="s">
        <v>599</v>
      </c>
    </row>
    <row r="153" spans="1:14" x14ac:dyDescent="0.25">
      <c r="A153" s="88"/>
      <c r="B153" s="89"/>
      <c r="C153" s="90" t="s">
        <v>237</v>
      </c>
      <c r="D153" s="91"/>
      <c r="E153" s="117"/>
      <c r="F153" s="117"/>
      <c r="G153" s="117"/>
      <c r="H153" s="117"/>
      <c r="I153" s="117"/>
      <c r="J153" s="117"/>
      <c r="K153" s="117"/>
      <c r="L153" s="117"/>
      <c r="M153" s="118"/>
      <c r="N153" s="240" t="s">
        <v>483</v>
      </c>
    </row>
    <row r="154" spans="1:14" x14ac:dyDescent="0.25">
      <c r="A154" s="112">
        <v>16</v>
      </c>
      <c r="B154" s="54" t="s">
        <v>75</v>
      </c>
      <c r="C154" s="66" t="s">
        <v>238</v>
      </c>
      <c r="D154" s="97"/>
      <c r="E154" s="68"/>
      <c r="F154" s="68"/>
      <c r="G154" s="68"/>
      <c r="H154" s="68"/>
      <c r="I154" s="68"/>
      <c r="J154" s="68"/>
      <c r="K154" s="68"/>
      <c r="L154" s="68"/>
      <c r="M154" s="69"/>
      <c r="N154" s="240" t="s">
        <v>483</v>
      </c>
    </row>
    <row r="155" spans="1:14" ht="24" x14ac:dyDescent="0.25">
      <c r="A155" s="130">
        <v>16.100000000000001</v>
      </c>
      <c r="B155" s="60">
        <v>7</v>
      </c>
      <c r="C155" s="100" t="s">
        <v>240</v>
      </c>
      <c r="D155" s="62" t="str">
        <f>VLOOKUP(A155,target_tbl,$D$2+1,FALSE)</f>
        <v>Q4</v>
      </c>
      <c r="E155" s="98" t="str">
        <f>IF(OR(ISBLANK(E158),E158=0),"ไม่มีข้อมูล",(E157/E158)*100)</f>
        <v>ไม่มีข้อมูล</v>
      </c>
      <c r="F155" s="98" t="str">
        <f t="shared" ref="F155:K155" si="53">IF(OR(ISBLANK(F158),F158=0),"ไม่มีข้อมูล",(F157/F158)*100)</f>
        <v>ไม่มีข้อมูล</v>
      </c>
      <c r="G155" s="98" t="str">
        <f t="shared" si="53"/>
        <v>ไม่มีข้อมูล</v>
      </c>
      <c r="H155" s="98">
        <f t="shared" si="53"/>
        <v>5.4421768707482991</v>
      </c>
      <c r="I155" s="98" t="str">
        <f t="shared" si="53"/>
        <v>ไม่มีข้อมูล</v>
      </c>
      <c r="J155" s="98" t="str">
        <f t="shared" si="53"/>
        <v>ไม่มีข้อมูล</v>
      </c>
      <c r="K155" s="98" t="str">
        <f t="shared" si="53"/>
        <v>ไม่มีข้อมูล</v>
      </c>
      <c r="L155" s="98" t="str">
        <f>IF(OR(ISBLANK(L158),L158=0),"ไม่มีข้อมูล",(L157/L158)*100)</f>
        <v>ไม่มีข้อมูล</v>
      </c>
      <c r="M155" s="99">
        <f>IF(OR(ISBLANK(M158),M158=0),"ไม่มีข้อมูล",(M157/M158)*100)</f>
        <v>5.4421768707482991</v>
      </c>
      <c r="N155" s="240" t="s">
        <v>600</v>
      </c>
    </row>
    <row r="156" spans="1:14" ht="24" x14ac:dyDescent="0.25">
      <c r="A156" s="130">
        <v>16.2</v>
      </c>
      <c r="B156" s="59"/>
      <c r="C156" s="100" t="s">
        <v>241</v>
      </c>
      <c r="D156" s="62">
        <f>VLOOKUP(A156,target_tbl,$D$2+1,FALSE)</f>
        <v>82.5</v>
      </c>
      <c r="E156" s="98" t="str">
        <f>IF(OR(ISBLANK(E160),E160=0),"ไม่มีข้อมูล",(E159/E160)*100)</f>
        <v>ไม่มีข้อมูล</v>
      </c>
      <c r="F156" s="98" t="str">
        <f t="shared" ref="F156:K156" si="54">IF(OR(ISBLANK(F160),F160=0),"ไม่มีข้อมูล",(F159/F160)*100)</f>
        <v>ไม่มีข้อมูล</v>
      </c>
      <c r="G156" s="98" t="str">
        <f t="shared" si="54"/>
        <v>ไม่มีข้อมูล</v>
      </c>
      <c r="H156" s="98">
        <f t="shared" si="54"/>
        <v>30.995475113122172</v>
      </c>
      <c r="I156" s="98" t="str">
        <f t="shared" si="54"/>
        <v>ไม่มีข้อมูล</v>
      </c>
      <c r="J156" s="98" t="str">
        <f t="shared" si="54"/>
        <v>ไม่มีข้อมูล</v>
      </c>
      <c r="K156" s="98" t="str">
        <f t="shared" si="54"/>
        <v>ไม่มีข้อมูล</v>
      </c>
      <c r="L156" s="98" t="str">
        <f>IF(OR(ISBLANK(L160),L160=0),"ไม่มีข้อมูล",(L159/L160)*100)</f>
        <v>ไม่มีข้อมูล</v>
      </c>
      <c r="M156" s="99">
        <f>IF(OR(ISBLANK(M160),M160=0),"ไม่มีข้อมูล",(M159/M160)*100)</f>
        <v>30.995475113122172</v>
      </c>
      <c r="N156" s="240" t="s">
        <v>601</v>
      </c>
    </row>
    <row r="157" spans="1:14" ht="36" x14ac:dyDescent="0.25">
      <c r="A157" s="114"/>
      <c r="B157" s="59"/>
      <c r="C157" s="101" t="s">
        <v>242</v>
      </c>
      <c r="D157" s="62"/>
      <c r="E157" s="223"/>
      <c r="F157" s="223"/>
      <c r="G157" s="223"/>
      <c r="H157" s="223">
        <v>8</v>
      </c>
      <c r="I157" s="223"/>
      <c r="J157" s="223"/>
      <c r="K157" s="223"/>
      <c r="L157" s="223"/>
      <c r="M157" s="63">
        <f>SUM(E157:L157)</f>
        <v>8</v>
      </c>
      <c r="N157" s="240" t="s">
        <v>602</v>
      </c>
    </row>
    <row r="158" spans="1:14" ht="24" x14ac:dyDescent="0.25">
      <c r="A158" s="114"/>
      <c r="B158" s="59"/>
      <c r="C158" s="101" t="s">
        <v>243</v>
      </c>
      <c r="D158" s="62"/>
      <c r="E158" s="223"/>
      <c r="F158" s="223"/>
      <c r="G158" s="223"/>
      <c r="H158" s="223">
        <v>147</v>
      </c>
      <c r="I158" s="223"/>
      <c r="J158" s="223"/>
      <c r="K158" s="223"/>
      <c r="L158" s="223"/>
      <c r="M158" s="63">
        <f>SUM(E158:L158)</f>
        <v>147</v>
      </c>
      <c r="N158" s="240" t="s">
        <v>603</v>
      </c>
    </row>
    <row r="159" spans="1:14" ht="24" x14ac:dyDescent="0.25">
      <c r="A159" s="114"/>
      <c r="B159" s="59"/>
      <c r="C159" s="101" t="s">
        <v>244</v>
      </c>
      <c r="D159" s="62"/>
      <c r="E159" s="223"/>
      <c r="F159" s="223"/>
      <c r="G159" s="223"/>
      <c r="H159" s="223">
        <v>411</v>
      </c>
      <c r="I159" s="223"/>
      <c r="J159" s="223"/>
      <c r="K159" s="223"/>
      <c r="L159" s="223"/>
      <c r="M159" s="63">
        <f>SUM(E159:L159)</f>
        <v>411</v>
      </c>
      <c r="N159" s="240" t="s">
        <v>604</v>
      </c>
    </row>
    <row r="160" spans="1:14" ht="36" x14ac:dyDescent="0.25">
      <c r="A160" s="114"/>
      <c r="B160" s="59"/>
      <c r="C160" s="101" t="s">
        <v>245</v>
      </c>
      <c r="D160" s="62"/>
      <c r="E160" s="223"/>
      <c r="F160" s="223"/>
      <c r="G160" s="223"/>
      <c r="H160" s="223">
        <v>1326</v>
      </c>
      <c r="I160" s="223"/>
      <c r="J160" s="223"/>
      <c r="K160" s="223"/>
      <c r="L160" s="223"/>
      <c r="M160" s="63">
        <f>SUM(E160:L160)</f>
        <v>1326</v>
      </c>
      <c r="N160" s="240" t="s">
        <v>605</v>
      </c>
    </row>
    <row r="161" spans="1:14" x14ac:dyDescent="0.25">
      <c r="A161" s="88"/>
      <c r="B161" s="89"/>
      <c r="C161" s="90" t="s">
        <v>239</v>
      </c>
      <c r="D161" s="91"/>
      <c r="E161" s="117"/>
      <c r="F161" s="117"/>
      <c r="G161" s="117"/>
      <c r="H161" s="117"/>
      <c r="I161" s="117"/>
      <c r="J161" s="117"/>
      <c r="K161" s="117"/>
      <c r="L161" s="117"/>
      <c r="M161" s="118"/>
      <c r="N161" s="240" t="s">
        <v>483</v>
      </c>
    </row>
    <row r="162" spans="1:14" x14ac:dyDescent="0.25">
      <c r="A162" s="112">
        <v>17</v>
      </c>
      <c r="B162" s="59" t="s">
        <v>75</v>
      </c>
      <c r="C162" s="66" t="s">
        <v>246</v>
      </c>
      <c r="D162" s="97"/>
      <c r="E162" s="68"/>
      <c r="F162" s="68"/>
      <c r="G162" s="68"/>
      <c r="H162" s="68"/>
      <c r="I162" s="68"/>
      <c r="J162" s="68"/>
      <c r="K162" s="68"/>
      <c r="L162" s="68"/>
      <c r="M162" s="140"/>
      <c r="N162" s="240" t="s">
        <v>483</v>
      </c>
    </row>
    <row r="163" spans="1:14" x14ac:dyDescent="0.25">
      <c r="A163" s="59">
        <v>17.100000000000001</v>
      </c>
      <c r="B163" s="60">
        <v>8</v>
      </c>
      <c r="C163" s="100" t="s">
        <v>247</v>
      </c>
      <c r="D163" s="62">
        <f>VLOOKUP(A163,target_tbl,$D$2+1,FALSE)</f>
        <v>85</v>
      </c>
      <c r="E163" s="98" t="str">
        <f>IF(OR(ISBLANK(E167),E167=0),"ไม่มีข้อมูล",(E165/E167)*100)</f>
        <v>ไม่มีข้อมูล</v>
      </c>
      <c r="F163" s="98" t="str">
        <f t="shared" ref="F163:K163" si="55">IF(OR(ISBLANK(F167),F167=0),"ไม่มีข้อมูล",(F165/F167)*100)</f>
        <v>ไม่มีข้อมูล</v>
      </c>
      <c r="G163" s="98" t="str">
        <f t="shared" si="55"/>
        <v>ไม่มีข้อมูล</v>
      </c>
      <c r="H163" s="98">
        <f t="shared" si="55"/>
        <v>100</v>
      </c>
      <c r="I163" s="98" t="str">
        <f t="shared" si="55"/>
        <v>ไม่มีข้อมูล</v>
      </c>
      <c r="J163" s="98" t="str">
        <f t="shared" si="55"/>
        <v>ไม่มีข้อมูล</v>
      </c>
      <c r="K163" s="98" t="str">
        <f t="shared" si="55"/>
        <v>ไม่มีข้อมูล</v>
      </c>
      <c r="L163" s="98" t="str">
        <f>IF(OR(ISBLANK(L167),L167=0),"ไม่มีข้อมูล",(L165/L167)*100)</f>
        <v>ไม่มีข้อมูล</v>
      </c>
      <c r="M163" s="99">
        <f>IF(OR(ISBLANK(M167),M167=0),"ไม่มีข้อมูล",(M165/M167)*100)</f>
        <v>100</v>
      </c>
      <c r="N163" s="240" t="s">
        <v>606</v>
      </c>
    </row>
    <row r="164" spans="1:14" x14ac:dyDescent="0.25">
      <c r="A164" s="59">
        <v>17.2</v>
      </c>
      <c r="B164" s="59"/>
      <c r="C164" s="100" t="s">
        <v>248</v>
      </c>
      <c r="D164" s="62">
        <f>VLOOKUP(A164,target_tbl,$D$2+1,FALSE)</f>
        <v>10</v>
      </c>
      <c r="E164" s="98" t="str">
        <f>IF(OR(ISBLANK(E167),E167=0),"ไม่มีข้อมูล",(E166/E167)*100)</f>
        <v>ไม่มีข้อมูล</v>
      </c>
      <c r="F164" s="98" t="str">
        <f t="shared" ref="F164:K164" si="56">IF(OR(ISBLANK(F167),F167=0),"ไม่มีข้อมูล",(F166/F167)*100)</f>
        <v>ไม่มีข้อมูล</v>
      </c>
      <c r="G164" s="98" t="str">
        <f t="shared" si="56"/>
        <v>ไม่มีข้อมูล</v>
      </c>
      <c r="H164" s="98">
        <f t="shared" si="56"/>
        <v>40</v>
      </c>
      <c r="I164" s="98" t="str">
        <f t="shared" si="56"/>
        <v>ไม่มีข้อมูล</v>
      </c>
      <c r="J164" s="98" t="str">
        <f t="shared" si="56"/>
        <v>ไม่มีข้อมูล</v>
      </c>
      <c r="K164" s="98" t="str">
        <f t="shared" si="56"/>
        <v>ไม่มีข้อมูล</v>
      </c>
      <c r="L164" s="98" t="str">
        <f>IF(OR(ISBLANK(L167),L167=0),"ไม่มีข้อมูล",(L166/L167)*100)</f>
        <v>ไม่มีข้อมูล</v>
      </c>
      <c r="M164" s="99">
        <f>IF(OR(ISBLANK(M167),M167=0),"ไม่มีข้อมูล",(M166/M167)*100)</f>
        <v>40</v>
      </c>
      <c r="N164" s="240" t="s">
        <v>607</v>
      </c>
    </row>
    <row r="165" spans="1:14" x14ac:dyDescent="0.25">
      <c r="A165" s="59"/>
      <c r="B165" s="59"/>
      <c r="C165" s="101" t="s">
        <v>249</v>
      </c>
      <c r="D165" s="62"/>
      <c r="E165" s="223"/>
      <c r="F165" s="223"/>
      <c r="G165" s="223"/>
      <c r="H165" s="223">
        <v>10</v>
      </c>
      <c r="I165" s="223"/>
      <c r="J165" s="223"/>
      <c r="K165" s="223"/>
      <c r="L165" s="223"/>
      <c r="M165" s="63">
        <f>SUM(E165:L165)</f>
        <v>10</v>
      </c>
      <c r="N165" s="240" t="s">
        <v>608</v>
      </c>
    </row>
    <row r="166" spans="1:14" x14ac:dyDescent="0.25">
      <c r="A166" s="59"/>
      <c r="B166" s="59"/>
      <c r="C166" s="101" t="s">
        <v>250</v>
      </c>
      <c r="D166" s="62"/>
      <c r="E166" s="223"/>
      <c r="F166" s="223"/>
      <c r="G166" s="223"/>
      <c r="H166" s="223">
        <v>4</v>
      </c>
      <c r="I166" s="223"/>
      <c r="J166" s="223"/>
      <c r="K166" s="223"/>
      <c r="L166" s="223"/>
      <c r="M166" s="63">
        <f>SUM(E166:L166)</f>
        <v>4</v>
      </c>
      <c r="N166" s="240" t="s">
        <v>609</v>
      </c>
    </row>
    <row r="167" spans="1:14" x14ac:dyDescent="0.25">
      <c r="A167" s="59"/>
      <c r="B167" s="64"/>
      <c r="C167" s="141" t="s">
        <v>251</v>
      </c>
      <c r="D167" s="62"/>
      <c r="E167" s="226"/>
      <c r="F167" s="226"/>
      <c r="G167" s="226"/>
      <c r="H167" s="226">
        <v>10</v>
      </c>
      <c r="I167" s="226"/>
      <c r="J167" s="226"/>
      <c r="K167" s="226"/>
      <c r="L167" s="226"/>
      <c r="M167" s="87">
        <f>SUM(E167:L167)</f>
        <v>10</v>
      </c>
      <c r="N167" s="240" t="s">
        <v>610</v>
      </c>
    </row>
    <row r="168" spans="1:14" x14ac:dyDescent="0.25">
      <c r="A168" s="112">
        <v>18</v>
      </c>
      <c r="B168" s="59" t="s">
        <v>75</v>
      </c>
      <c r="C168" s="55" t="s">
        <v>252</v>
      </c>
      <c r="D168" s="67">
        <f>VLOOKUP(A168,target_tbl,$D$2+1,FALSE)</f>
        <v>10</v>
      </c>
      <c r="E168" s="98" t="str">
        <f>IF(OR(ISBLANK(E170),E170=0),"ไม่มีข้อมูล",(E169/E170)*100)</f>
        <v>ไม่มีข้อมูล</v>
      </c>
      <c r="F168" s="98" t="str">
        <f t="shared" ref="F168:K168" si="57">IF(OR(ISBLANK(F170),F170=0),"ไม่มีข้อมูล",(F169/F170)*100)</f>
        <v>ไม่มีข้อมูล</v>
      </c>
      <c r="G168" s="98" t="str">
        <f t="shared" si="57"/>
        <v>ไม่มีข้อมูล</v>
      </c>
      <c r="H168" s="98">
        <f t="shared" si="57"/>
        <v>50</v>
      </c>
      <c r="I168" s="98" t="str">
        <f t="shared" si="57"/>
        <v>ไม่มีข้อมูล</v>
      </c>
      <c r="J168" s="98" t="str">
        <f t="shared" si="57"/>
        <v>ไม่มีข้อมูล</v>
      </c>
      <c r="K168" s="98" t="str">
        <f t="shared" si="57"/>
        <v>ไม่มีข้อมูล</v>
      </c>
      <c r="L168" s="98" t="str">
        <f>IF(OR(ISBLANK(L170),L170=0),"ไม่มีข้อมูล",(L169/L170)*100)</f>
        <v>ไม่มีข้อมูล</v>
      </c>
      <c r="M168" s="99">
        <f>IF(OR(ISBLANK(M170),M170=0),"ไม่มีข้อมูล",(M169/M170)*100)</f>
        <v>50</v>
      </c>
      <c r="N168" s="240" t="s">
        <v>611</v>
      </c>
    </row>
    <row r="169" spans="1:14" x14ac:dyDescent="0.25">
      <c r="A169" s="59"/>
      <c r="B169" s="59">
        <v>9</v>
      </c>
      <c r="C169" s="101" t="s">
        <v>253</v>
      </c>
      <c r="D169" s="62"/>
      <c r="E169" s="223"/>
      <c r="F169" s="223"/>
      <c r="G169" s="223"/>
      <c r="H169" s="223">
        <v>1</v>
      </c>
      <c r="I169" s="223"/>
      <c r="J169" s="223"/>
      <c r="K169" s="223"/>
      <c r="L169" s="223"/>
      <c r="M169" s="63">
        <f>SUM(E169:L169)</f>
        <v>1</v>
      </c>
      <c r="N169" s="240" t="s">
        <v>612</v>
      </c>
    </row>
    <row r="170" spans="1:14" x14ac:dyDescent="0.25">
      <c r="A170" s="59"/>
      <c r="B170" s="59"/>
      <c r="C170" s="101" t="s">
        <v>254</v>
      </c>
      <c r="D170" s="62"/>
      <c r="E170" s="223"/>
      <c r="F170" s="223"/>
      <c r="G170" s="223"/>
      <c r="H170" s="223">
        <v>2</v>
      </c>
      <c r="I170" s="223"/>
      <c r="J170" s="223"/>
      <c r="K170" s="223"/>
      <c r="L170" s="223"/>
      <c r="M170" s="63">
        <f>SUM(E170:L170)</f>
        <v>2</v>
      </c>
      <c r="N170" s="240" t="s">
        <v>613</v>
      </c>
    </row>
    <row r="171" spans="1:14" x14ac:dyDescent="0.25">
      <c r="A171" s="88"/>
      <c r="B171" s="89"/>
      <c r="C171" s="90" t="s">
        <v>258</v>
      </c>
      <c r="D171" s="91"/>
      <c r="E171" s="117"/>
      <c r="F171" s="117"/>
      <c r="G171" s="117"/>
      <c r="H171" s="117"/>
      <c r="I171" s="117"/>
      <c r="J171" s="117"/>
      <c r="K171" s="117"/>
      <c r="L171" s="117"/>
      <c r="M171" s="118"/>
      <c r="N171" s="240" t="s">
        <v>483</v>
      </c>
    </row>
    <row r="172" spans="1:14" x14ac:dyDescent="0.25">
      <c r="A172" s="53">
        <v>19</v>
      </c>
      <c r="B172" s="54" t="s">
        <v>76</v>
      </c>
      <c r="C172" s="55" t="s">
        <v>430</v>
      </c>
      <c r="D172" s="97" t="str">
        <f>VLOOKUP(A172,target_tbl,$D$2+1,FALSE)</f>
        <v>Q4</v>
      </c>
      <c r="E172" s="98" t="str">
        <f>IF(OR(ISBLANK(E173),E173=0),"ไม่มีข้อมูล",((E173-E174)/E173)*100)</f>
        <v>ไม่มีข้อมูล</v>
      </c>
      <c r="F172" s="98" t="str">
        <f t="shared" ref="F172:K172" si="58">IF(OR(ISBLANK(F173),F173=0),"ไม่มีข้อมูล",((F173-F174)/F173)*100)</f>
        <v>ไม่มีข้อมูล</v>
      </c>
      <c r="G172" s="98" t="str">
        <f t="shared" si="58"/>
        <v>ไม่มีข้อมูล</v>
      </c>
      <c r="H172" s="98">
        <f t="shared" si="58"/>
        <v>-32.547528517110266</v>
      </c>
      <c r="I172" s="98" t="str">
        <f t="shared" si="58"/>
        <v>ไม่มีข้อมูล</v>
      </c>
      <c r="J172" s="98" t="str">
        <f t="shared" si="58"/>
        <v>ไม่มีข้อมูล</v>
      </c>
      <c r="K172" s="98" t="str">
        <f t="shared" si="58"/>
        <v>ไม่มีข้อมูล</v>
      </c>
      <c r="L172" s="98" t="str">
        <f>IF(OR(ISBLANK(L173),L173=0),"ไม่มีข้อมูล",((L173-L174)/L173)*100)</f>
        <v>ไม่มีข้อมูล</v>
      </c>
      <c r="M172" s="99">
        <f>IF(OR(ISBLANK(M173),M173=0),"ไม่มีข้อมูล",((M173-M174)/M173)*100)</f>
        <v>-32.547528517110266</v>
      </c>
      <c r="N172" s="240" t="s">
        <v>614</v>
      </c>
    </row>
    <row r="173" spans="1:14" x14ac:dyDescent="0.25">
      <c r="A173" s="59"/>
      <c r="B173" s="60" t="s">
        <v>117</v>
      </c>
      <c r="C173" s="144" t="s">
        <v>255</v>
      </c>
      <c r="D173" s="75"/>
      <c r="E173" s="223"/>
      <c r="F173" s="223"/>
      <c r="G173" s="223"/>
      <c r="H173" s="223">
        <v>1315</v>
      </c>
      <c r="I173" s="223"/>
      <c r="J173" s="223"/>
      <c r="K173" s="223"/>
      <c r="L173" s="223"/>
      <c r="M173" s="63">
        <f>SUM(E173:L173)</f>
        <v>1315</v>
      </c>
      <c r="N173" s="240" t="s">
        <v>615</v>
      </c>
    </row>
    <row r="174" spans="1:14" x14ac:dyDescent="0.25">
      <c r="A174" s="59"/>
      <c r="B174" s="59"/>
      <c r="C174" s="144" t="s">
        <v>387</v>
      </c>
      <c r="D174" s="75"/>
      <c r="E174" s="223"/>
      <c r="F174" s="223"/>
      <c r="G174" s="223"/>
      <c r="H174" s="223">
        <v>1743</v>
      </c>
      <c r="I174" s="223"/>
      <c r="J174" s="223"/>
      <c r="K174" s="223"/>
      <c r="L174" s="223"/>
      <c r="M174" s="63">
        <f>SUM(E174:L174)</f>
        <v>1743</v>
      </c>
      <c r="N174" s="240" t="s">
        <v>616</v>
      </c>
    </row>
    <row r="175" spans="1:14" x14ac:dyDescent="0.25">
      <c r="A175" s="59"/>
      <c r="B175" s="59"/>
      <c r="C175" s="101" t="s">
        <v>256</v>
      </c>
      <c r="D175" s="62"/>
      <c r="E175" s="229"/>
      <c r="F175" s="229"/>
      <c r="G175" s="229"/>
      <c r="H175" s="229" t="s">
        <v>801</v>
      </c>
      <c r="I175" s="229"/>
      <c r="J175" s="229"/>
      <c r="K175" s="229"/>
      <c r="L175" s="229"/>
      <c r="M175" s="63"/>
      <c r="N175" s="240" t="s">
        <v>483</v>
      </c>
    </row>
    <row r="176" spans="1:14" x14ac:dyDescent="0.25">
      <c r="A176" s="59"/>
      <c r="B176" s="59"/>
      <c r="C176" s="101" t="s">
        <v>257</v>
      </c>
      <c r="D176" s="62"/>
      <c r="E176" s="229"/>
      <c r="F176" s="229"/>
      <c r="G176" s="229"/>
      <c r="H176" s="229" t="s">
        <v>802</v>
      </c>
      <c r="I176" s="229"/>
      <c r="J176" s="229"/>
      <c r="K176" s="229"/>
      <c r="L176" s="229"/>
      <c r="M176" s="63"/>
      <c r="N176" s="240" t="s">
        <v>483</v>
      </c>
    </row>
    <row r="177" spans="1:14" x14ac:dyDescent="0.25">
      <c r="A177" s="88"/>
      <c r="B177" s="89"/>
      <c r="C177" s="90" t="s">
        <v>259</v>
      </c>
      <c r="D177" s="91"/>
      <c r="E177" s="117"/>
      <c r="F177" s="117"/>
      <c r="G177" s="117"/>
      <c r="H177" s="117"/>
      <c r="I177" s="117"/>
      <c r="J177" s="117"/>
      <c r="K177" s="117"/>
      <c r="L177" s="117"/>
      <c r="M177" s="118"/>
      <c r="N177" s="240" t="s">
        <v>483</v>
      </c>
    </row>
    <row r="178" spans="1:14" x14ac:dyDescent="0.25">
      <c r="A178" s="53">
        <v>20</v>
      </c>
      <c r="B178" s="54" t="s">
        <v>76</v>
      </c>
      <c r="C178" s="55" t="s">
        <v>270</v>
      </c>
      <c r="D178" s="97">
        <f>VLOOKUP(A178,target_tbl,$D$2+1,FALSE)</f>
        <v>4</v>
      </c>
      <c r="E178" s="99" t="str">
        <f>IF(OR(ISBLANK(E180),E180=0),"ไม่มีข้อมูล",(E179/E180)*1000)</f>
        <v>ไม่มีข้อมูล</v>
      </c>
      <c r="F178" s="99" t="str">
        <f t="shared" ref="F178:K178" si="59">IF(OR(ISBLANK(F180),F180=0),"ไม่มีข้อมูล",(F179/F180)*1000)</f>
        <v>ไม่มีข้อมูล</v>
      </c>
      <c r="G178" s="99" t="str">
        <f t="shared" si="59"/>
        <v>ไม่มีข้อมูล</v>
      </c>
      <c r="H178" s="99">
        <f t="shared" si="59"/>
        <v>3.9243667499108099</v>
      </c>
      <c r="I178" s="99" t="str">
        <f t="shared" si="59"/>
        <v>ไม่มีข้อมูล</v>
      </c>
      <c r="J178" s="99" t="str">
        <f t="shared" si="59"/>
        <v>ไม่มีข้อมูล</v>
      </c>
      <c r="K178" s="99" t="str">
        <f t="shared" si="59"/>
        <v>ไม่มีข้อมูล</v>
      </c>
      <c r="L178" s="99" t="str">
        <f>IF(OR(ISBLANK(L180),L180=0),"ไม่มีข้อมูล",(L179/L180)*1000)</f>
        <v>ไม่มีข้อมูล</v>
      </c>
      <c r="M178" s="99">
        <f>IF(OR(ISBLANK(M180),M180=0),"ไม่มีข้อมูล",(M179/M180)*1000)</f>
        <v>3.9243667499108099</v>
      </c>
      <c r="N178" s="240" t="s">
        <v>617</v>
      </c>
    </row>
    <row r="179" spans="1:14" x14ac:dyDescent="0.25">
      <c r="A179" s="59"/>
      <c r="B179" s="124"/>
      <c r="C179" s="144" t="s">
        <v>261</v>
      </c>
      <c r="D179" s="75"/>
      <c r="E179" s="223"/>
      <c r="F179" s="223"/>
      <c r="G179" s="223"/>
      <c r="H179" s="223">
        <v>11</v>
      </c>
      <c r="I179" s="223"/>
      <c r="J179" s="223"/>
      <c r="K179" s="223"/>
      <c r="L179" s="223"/>
      <c r="M179" s="63">
        <f>SUM(E179:L179)</f>
        <v>11</v>
      </c>
      <c r="N179" s="240" t="s">
        <v>618</v>
      </c>
    </row>
    <row r="180" spans="1:14" x14ac:dyDescent="0.25">
      <c r="A180" s="64"/>
      <c r="B180" s="124"/>
      <c r="C180" s="145" t="s">
        <v>47</v>
      </c>
      <c r="D180" s="86"/>
      <c r="E180" s="223"/>
      <c r="F180" s="223"/>
      <c r="G180" s="223"/>
      <c r="H180" s="223">
        <v>2803</v>
      </c>
      <c r="I180" s="223"/>
      <c r="J180" s="223"/>
      <c r="K180" s="223"/>
      <c r="L180" s="223"/>
      <c r="M180" s="63">
        <f>SUM(E180:L180)</f>
        <v>2803</v>
      </c>
      <c r="N180" s="240" t="s">
        <v>619</v>
      </c>
    </row>
    <row r="181" spans="1:14" x14ac:dyDescent="0.25">
      <c r="A181" s="88"/>
      <c r="B181" s="89"/>
      <c r="C181" s="90" t="s">
        <v>260</v>
      </c>
      <c r="D181" s="91"/>
      <c r="E181" s="117"/>
      <c r="F181" s="117"/>
      <c r="G181" s="117"/>
      <c r="H181" s="117"/>
      <c r="I181" s="117"/>
      <c r="J181" s="117"/>
      <c r="K181" s="117"/>
      <c r="L181" s="117"/>
      <c r="M181" s="118"/>
      <c r="N181" s="240" t="s">
        <v>483</v>
      </c>
    </row>
    <row r="182" spans="1:14" ht="24" x14ac:dyDescent="0.25">
      <c r="A182" s="53">
        <v>21</v>
      </c>
      <c r="B182" s="54" t="s">
        <v>76</v>
      </c>
      <c r="C182" s="55" t="s">
        <v>264</v>
      </c>
      <c r="D182" s="97">
        <f>VLOOKUP(A182,target_tbl,$D$2+1,FALSE)</f>
        <v>40</v>
      </c>
      <c r="E182" s="98" t="str">
        <f>IF(OR(ISBLANK(E183),E183=0),"ไม่มีข้อมูล",(E184/E183)*100)</f>
        <v>ไม่มีข้อมูล</v>
      </c>
      <c r="F182" s="98" t="str">
        <f t="shared" ref="F182:K182" si="60">IF(OR(ISBLANK(F183),F183=0),"ไม่มีข้อมูล",(F184/F183)*100)</f>
        <v>ไม่มีข้อมูล</v>
      </c>
      <c r="G182" s="98" t="str">
        <f t="shared" si="60"/>
        <v>ไม่มีข้อมูล</v>
      </c>
      <c r="H182" s="98">
        <f t="shared" si="60"/>
        <v>50</v>
      </c>
      <c r="I182" s="98" t="str">
        <f t="shared" si="60"/>
        <v>ไม่มีข้อมูล</v>
      </c>
      <c r="J182" s="98" t="str">
        <f t="shared" si="60"/>
        <v>ไม่มีข้อมูล</v>
      </c>
      <c r="K182" s="98" t="str">
        <f t="shared" si="60"/>
        <v>ไม่มีข้อมูล</v>
      </c>
      <c r="L182" s="98" t="str">
        <f>IF(OR(ISBLANK(L183),L183=0),"ไม่มีข้อมูล",(L184/L183)*100)</f>
        <v>ไม่มีข้อมูล</v>
      </c>
      <c r="M182" s="99">
        <f>IF(OR(ISBLANK(M183),M183=0),"ไม่มีข้อมูล",(M184/M183)*100)</f>
        <v>50</v>
      </c>
      <c r="N182" s="240" t="s">
        <v>620</v>
      </c>
    </row>
    <row r="183" spans="1:14" x14ac:dyDescent="0.25">
      <c r="A183" s="59"/>
      <c r="B183" s="124"/>
      <c r="C183" s="103" t="s">
        <v>262</v>
      </c>
      <c r="D183" s="75"/>
      <c r="E183" s="223"/>
      <c r="F183" s="223"/>
      <c r="G183" s="223"/>
      <c r="H183" s="223">
        <v>410</v>
      </c>
      <c r="I183" s="223"/>
      <c r="J183" s="223"/>
      <c r="K183" s="223"/>
      <c r="L183" s="223"/>
      <c r="M183" s="63">
        <f>SUM(E183:L183)</f>
        <v>410</v>
      </c>
      <c r="N183" s="240" t="s">
        <v>621</v>
      </c>
    </row>
    <row r="184" spans="1:14" ht="24" x14ac:dyDescent="0.25">
      <c r="A184" s="64"/>
      <c r="B184" s="124"/>
      <c r="C184" s="146" t="s">
        <v>263</v>
      </c>
      <c r="D184" s="86"/>
      <c r="E184" s="223"/>
      <c r="F184" s="223"/>
      <c r="G184" s="223"/>
      <c r="H184" s="223">
        <v>205</v>
      </c>
      <c r="I184" s="223"/>
      <c r="J184" s="223"/>
      <c r="K184" s="223"/>
      <c r="L184" s="223"/>
      <c r="M184" s="63">
        <f>SUM(E184:L184)</f>
        <v>205</v>
      </c>
      <c r="N184" s="240" t="s">
        <v>622</v>
      </c>
    </row>
    <row r="185" spans="1:14" x14ac:dyDescent="0.25">
      <c r="A185" s="88"/>
      <c r="B185" s="89"/>
      <c r="C185" s="90" t="s">
        <v>265</v>
      </c>
      <c r="D185" s="91"/>
      <c r="E185" s="117"/>
      <c r="F185" s="117"/>
      <c r="G185" s="117"/>
      <c r="H185" s="117"/>
      <c r="I185" s="117"/>
      <c r="J185" s="117"/>
      <c r="K185" s="117"/>
      <c r="L185" s="117"/>
      <c r="M185" s="118"/>
      <c r="N185" s="240" t="s">
        <v>483</v>
      </c>
    </row>
    <row r="186" spans="1:14" ht="24" x14ac:dyDescent="0.25">
      <c r="A186" s="53">
        <v>22</v>
      </c>
      <c r="B186" s="54" t="s">
        <v>76</v>
      </c>
      <c r="C186" s="55" t="s">
        <v>266</v>
      </c>
      <c r="D186" s="97" t="str">
        <f>VLOOKUP(A186,target_tbl,$D$2+1,FALSE)</f>
        <v>Q4</v>
      </c>
      <c r="E186" s="57" t="str">
        <f>IF(OR(ISBLANK(E188),E188=0),"ไม่มีข้อมูล",(E187/E188)*100)</f>
        <v>ไม่มีข้อมูล</v>
      </c>
      <c r="F186" s="57" t="str">
        <f t="shared" ref="F186:K186" si="61">IF(OR(ISBLANK(F188),F188=0),"ไม่มีข้อมูล",(F187/F188)*100)</f>
        <v>ไม่มีข้อมูล</v>
      </c>
      <c r="G186" s="57" t="str">
        <f t="shared" si="61"/>
        <v>ไม่มีข้อมูล</v>
      </c>
      <c r="H186" s="278">
        <f t="shared" si="61"/>
        <v>18.565520491722797</v>
      </c>
      <c r="I186" s="57" t="str">
        <f t="shared" si="61"/>
        <v>ไม่มีข้อมูล</v>
      </c>
      <c r="J186" s="57" t="str">
        <f t="shared" si="61"/>
        <v>ไม่มีข้อมูล</v>
      </c>
      <c r="K186" s="57" t="str">
        <f t="shared" si="61"/>
        <v>ไม่มีข้อมูล</v>
      </c>
      <c r="L186" s="57" t="str">
        <f>IF(OR(ISBLANK(L188),L188=0),"ไม่มีข้อมูล",(L187/L188)*100)</f>
        <v>ไม่มีข้อมูล</v>
      </c>
      <c r="M186" s="58">
        <f>IF(OR(ISBLANK(M188),M188=0),"ไม่มีข้อมูล",(M187/M188)*100)</f>
        <v>18.565520491722797</v>
      </c>
      <c r="N186" s="240" t="s">
        <v>623</v>
      </c>
    </row>
    <row r="187" spans="1:14" ht="24" x14ac:dyDescent="0.25">
      <c r="A187" s="59"/>
      <c r="B187" s="60"/>
      <c r="C187" s="144" t="s">
        <v>267</v>
      </c>
      <c r="D187" s="62"/>
      <c r="E187" s="223"/>
      <c r="F187" s="223"/>
      <c r="G187" s="223"/>
      <c r="H187" s="279">
        <v>236353</v>
      </c>
      <c r="I187" s="223"/>
      <c r="J187" s="223"/>
      <c r="K187" s="223"/>
      <c r="L187" s="223"/>
      <c r="M187" s="63">
        <f>SUM(E187:L187)</f>
        <v>236353</v>
      </c>
      <c r="N187" s="240" t="s">
        <v>624</v>
      </c>
    </row>
    <row r="188" spans="1:14" ht="20.25" customHeight="1" x14ac:dyDescent="0.25">
      <c r="A188" s="59"/>
      <c r="B188" s="124"/>
      <c r="C188" s="144" t="s">
        <v>268</v>
      </c>
      <c r="D188" s="75"/>
      <c r="E188" s="223"/>
      <c r="F188" s="223"/>
      <c r="G188" s="223"/>
      <c r="H188" s="223">
        <v>1273075</v>
      </c>
      <c r="I188" s="223"/>
      <c r="J188" s="223"/>
      <c r="K188" s="223"/>
      <c r="L188" s="223"/>
      <c r="M188" s="63">
        <f>SUM(E188:L188)</f>
        <v>1273075</v>
      </c>
      <c r="N188" s="240" t="s">
        <v>625</v>
      </c>
    </row>
    <row r="189" spans="1:14" x14ac:dyDescent="0.25">
      <c r="A189" s="88"/>
      <c r="B189" s="89"/>
      <c r="C189" s="90" t="s">
        <v>269</v>
      </c>
      <c r="D189" s="91"/>
      <c r="E189" s="117"/>
      <c r="F189" s="117"/>
      <c r="G189" s="117"/>
      <c r="H189" s="117"/>
      <c r="I189" s="117"/>
      <c r="J189" s="117"/>
      <c r="K189" s="117"/>
      <c r="L189" s="117"/>
      <c r="M189" s="118"/>
      <c r="N189" s="240" t="s">
        <v>483</v>
      </c>
    </row>
    <row r="190" spans="1:14" x14ac:dyDescent="0.25">
      <c r="A190" s="53">
        <v>23</v>
      </c>
      <c r="B190" s="54" t="s">
        <v>76</v>
      </c>
      <c r="C190" s="55" t="s">
        <v>272</v>
      </c>
      <c r="D190" s="97" t="str">
        <f>VLOOKUP(A190,target_tbl,$D$2+1,FALSE)</f>
        <v>Q4</v>
      </c>
      <c r="E190" s="57" t="str">
        <f>IF(OR(ISBLANK(E192),E192=0),"ไม่มีข้อมูล",(E191/E192)*100)</f>
        <v>ไม่มีข้อมูล</v>
      </c>
      <c r="F190" s="57" t="str">
        <f t="shared" ref="F190:K190" si="62">IF(OR(ISBLANK(F192),F192=0),"ไม่มีข้อมูล",(F191/F192)*100)</f>
        <v>ไม่มีข้อมูล</v>
      </c>
      <c r="G190" s="57" t="str">
        <f t="shared" si="62"/>
        <v>ไม่มีข้อมูล</v>
      </c>
      <c r="H190" s="57">
        <f t="shared" si="62"/>
        <v>55.560153709725093</v>
      </c>
      <c r="I190" s="57" t="str">
        <f t="shared" si="62"/>
        <v>ไม่มีข้อมูล</v>
      </c>
      <c r="J190" s="57" t="str">
        <f t="shared" si="62"/>
        <v>ไม่มีข้อมูล</v>
      </c>
      <c r="K190" s="57" t="str">
        <f t="shared" si="62"/>
        <v>ไม่มีข้อมูล</v>
      </c>
      <c r="L190" s="57" t="str">
        <f>IF(OR(ISBLANK(L192),L192=0),"ไม่มีข้อมูล",(L191/L192)*100)</f>
        <v>ไม่มีข้อมูล</v>
      </c>
      <c r="M190" s="58">
        <f>IF(OR(ISBLANK(M192),M192=0),"ไม่มีข้อมูล",(M191/M192)*100)</f>
        <v>55.560153709725093</v>
      </c>
      <c r="N190" s="240" t="s">
        <v>626</v>
      </c>
    </row>
    <row r="191" spans="1:14" x14ac:dyDescent="0.25">
      <c r="A191" s="59"/>
      <c r="B191" s="124"/>
      <c r="C191" s="144" t="s">
        <v>271</v>
      </c>
      <c r="D191" s="75"/>
      <c r="E191" s="223"/>
      <c r="F191" s="223"/>
      <c r="G191" s="223"/>
      <c r="H191" s="223">
        <v>9398</v>
      </c>
      <c r="I191" s="223"/>
      <c r="J191" s="223"/>
      <c r="K191" s="223"/>
      <c r="L191" s="223"/>
      <c r="M191" s="63">
        <f>SUM(E191:L191)</f>
        <v>9398</v>
      </c>
      <c r="N191" s="240" t="s">
        <v>627</v>
      </c>
    </row>
    <row r="192" spans="1:14" x14ac:dyDescent="0.25">
      <c r="A192" s="64"/>
      <c r="B192" s="124"/>
      <c r="C192" s="145" t="s">
        <v>48</v>
      </c>
      <c r="D192" s="86"/>
      <c r="E192" s="223"/>
      <c r="F192" s="223"/>
      <c r="G192" s="223"/>
      <c r="H192" s="223">
        <v>16915</v>
      </c>
      <c r="I192" s="223"/>
      <c r="J192" s="223"/>
      <c r="K192" s="223"/>
      <c r="L192" s="223"/>
      <c r="M192" s="63">
        <f>SUM(E192:L192)</f>
        <v>16915</v>
      </c>
      <c r="N192" s="240" t="s">
        <v>628</v>
      </c>
    </row>
    <row r="193" spans="1:14" x14ac:dyDescent="0.25">
      <c r="A193" s="60">
        <v>24</v>
      </c>
      <c r="B193" s="54" t="s">
        <v>76</v>
      </c>
      <c r="C193" s="147" t="s">
        <v>428</v>
      </c>
      <c r="D193" s="97"/>
      <c r="E193" s="68"/>
      <c r="F193" s="68"/>
      <c r="G193" s="68"/>
      <c r="H193" s="68"/>
      <c r="I193" s="68"/>
      <c r="J193" s="68"/>
      <c r="K193" s="68"/>
      <c r="L193" s="68"/>
      <c r="M193" s="69"/>
      <c r="N193" s="240" t="s">
        <v>483</v>
      </c>
    </row>
    <row r="194" spans="1:14" x14ac:dyDescent="0.25">
      <c r="A194" s="59">
        <v>24.1</v>
      </c>
      <c r="B194" s="124"/>
      <c r="C194" s="100" t="s">
        <v>273</v>
      </c>
      <c r="D194" s="62" t="str">
        <f>VLOOKUP(A194,target_tbl,$D$2+1,FALSE)</f>
        <v>Q4</v>
      </c>
      <c r="E194" s="73" t="str">
        <f>IF(OR(ISBLANK(E197),E197=0),"ไม่มีข้อมูล",(E196/E197)*100000)</f>
        <v>ไม่มีข้อมูล</v>
      </c>
      <c r="F194" s="73" t="str">
        <f t="shared" ref="F194:K194" si="63">IF(OR(ISBLANK(F197),F197=0),"ไม่มีข้อมูล",(F196/F197)*100000)</f>
        <v>ไม่มีข้อมูล</v>
      </c>
      <c r="G194" s="73" t="str">
        <f t="shared" si="63"/>
        <v>ไม่มีข้อมูล</v>
      </c>
      <c r="H194" s="73">
        <f t="shared" si="63"/>
        <v>2.8282975887584598</v>
      </c>
      <c r="I194" s="73" t="str">
        <f t="shared" si="63"/>
        <v>ไม่มีข้อมูล</v>
      </c>
      <c r="J194" s="73" t="str">
        <f t="shared" si="63"/>
        <v>ไม่มีข้อมูล</v>
      </c>
      <c r="K194" s="73" t="str">
        <f t="shared" si="63"/>
        <v>ไม่มีข้อมูล</v>
      </c>
      <c r="L194" s="73" t="str">
        <f>IF(OR(ISBLANK(L197),L197=0),"ไม่มีข้อมูล",(L196/L197)*100000)</f>
        <v>ไม่มีข้อมูล</v>
      </c>
      <c r="M194" s="73">
        <f>IF(OR(ISBLANK(M197),M197=0),"ไม่มีข้อมูล",(M196/M197)*100000)</f>
        <v>2.8282975887584598</v>
      </c>
      <c r="N194" s="240" t="s">
        <v>629</v>
      </c>
    </row>
    <row r="195" spans="1:14" x14ac:dyDescent="0.25">
      <c r="A195" s="59">
        <v>24.2</v>
      </c>
      <c r="B195" s="124"/>
      <c r="C195" s="100" t="s">
        <v>274</v>
      </c>
      <c r="D195" s="62" t="str">
        <f>VLOOKUP(A195,target_tbl,$D$2+1,FALSE)</f>
        <v>Q4</v>
      </c>
      <c r="E195" s="73" t="str">
        <f>IF(OR(ISBLANK(E199),E199=0),"ไม่มีข้อมูล",(E198/E199)*100)</f>
        <v>ไม่มีข้อมูล</v>
      </c>
      <c r="F195" s="73" t="str">
        <f t="shared" ref="F195:K195" si="64">IF(OR(ISBLANK(F199),F199=0),"ไม่มีข้อมูล",(F198/F199)*100)</f>
        <v>ไม่มีข้อมูล</v>
      </c>
      <c r="G195" s="73" t="str">
        <f t="shared" si="64"/>
        <v>ไม่มีข้อมูล</v>
      </c>
      <c r="H195" s="73">
        <f t="shared" si="64"/>
        <v>90.909090909090907</v>
      </c>
      <c r="I195" s="73" t="str">
        <f t="shared" si="64"/>
        <v>ไม่มีข้อมูล</v>
      </c>
      <c r="J195" s="73" t="str">
        <f t="shared" si="64"/>
        <v>ไม่มีข้อมูล</v>
      </c>
      <c r="K195" s="73" t="str">
        <f t="shared" si="64"/>
        <v>ไม่มีข้อมูล</v>
      </c>
      <c r="L195" s="73" t="str">
        <f>IF(OR(ISBLANK(L199),L199=0),"ไม่มีข้อมูล",(L198/L199)*100)</f>
        <v>ไม่มีข้อมูล</v>
      </c>
      <c r="M195" s="73">
        <f>IF(OR(ISBLANK(M199),M199=0),"ไม่มีข้อมูล",(M198/M199)*100)</f>
        <v>90.909090909090907</v>
      </c>
      <c r="N195" s="240" t="s">
        <v>630</v>
      </c>
    </row>
    <row r="196" spans="1:14" x14ac:dyDescent="0.25">
      <c r="A196" s="59"/>
      <c r="B196" s="124"/>
      <c r="C196" s="101" t="s">
        <v>275</v>
      </c>
      <c r="D196" s="62"/>
      <c r="E196" s="223"/>
      <c r="F196" s="223"/>
      <c r="G196" s="223"/>
      <c r="H196" s="223">
        <v>24</v>
      </c>
      <c r="I196" s="223"/>
      <c r="J196" s="223"/>
      <c r="K196" s="223"/>
      <c r="L196" s="223"/>
      <c r="M196" s="63">
        <f>SUM(E196:L196)</f>
        <v>24</v>
      </c>
      <c r="N196" s="240" t="s">
        <v>631</v>
      </c>
    </row>
    <row r="197" spans="1:14" x14ac:dyDescent="0.25">
      <c r="A197" s="59"/>
      <c r="B197" s="124"/>
      <c r="C197" s="101" t="s">
        <v>46</v>
      </c>
      <c r="D197" s="62"/>
      <c r="E197" s="223"/>
      <c r="F197" s="223"/>
      <c r="G197" s="223"/>
      <c r="H197" s="223">
        <v>848567</v>
      </c>
      <c r="I197" s="223"/>
      <c r="J197" s="223"/>
      <c r="K197" s="223"/>
      <c r="L197" s="223"/>
      <c r="M197" s="63">
        <f>SUM(E197:L197)</f>
        <v>848567</v>
      </c>
      <c r="N197" s="240" t="s">
        <v>632</v>
      </c>
    </row>
    <row r="198" spans="1:14" x14ac:dyDescent="0.25">
      <c r="A198" s="59"/>
      <c r="B198" s="124"/>
      <c r="C198" s="101" t="s">
        <v>276</v>
      </c>
      <c r="D198" s="62"/>
      <c r="E198" s="223"/>
      <c r="F198" s="223"/>
      <c r="G198" s="223"/>
      <c r="H198" s="223">
        <v>140</v>
      </c>
      <c r="I198" s="223"/>
      <c r="J198" s="223"/>
      <c r="K198" s="223"/>
      <c r="L198" s="223"/>
      <c r="M198" s="63">
        <f>SUM(E198:L198)</f>
        <v>140</v>
      </c>
      <c r="N198" s="240" t="s">
        <v>633</v>
      </c>
    </row>
    <row r="199" spans="1:14" x14ac:dyDescent="0.25">
      <c r="A199" s="59"/>
      <c r="B199" s="124"/>
      <c r="C199" s="102" t="s">
        <v>277</v>
      </c>
      <c r="D199" s="148"/>
      <c r="E199" s="223"/>
      <c r="F199" s="223"/>
      <c r="G199" s="223"/>
      <c r="H199" s="223">
        <v>154</v>
      </c>
      <c r="I199" s="223"/>
      <c r="J199" s="223"/>
      <c r="K199" s="223"/>
      <c r="L199" s="223"/>
      <c r="M199" s="63">
        <f>SUM(E199:L199)</f>
        <v>154</v>
      </c>
      <c r="N199" s="240" t="s">
        <v>634</v>
      </c>
    </row>
    <row r="200" spans="1:14" x14ac:dyDescent="0.25">
      <c r="A200" s="88"/>
      <c r="B200" s="89"/>
      <c r="C200" s="90" t="s">
        <v>278</v>
      </c>
      <c r="D200" s="91"/>
      <c r="E200" s="117"/>
      <c r="F200" s="117"/>
      <c r="G200" s="117"/>
      <c r="H200" s="117"/>
      <c r="I200" s="117"/>
      <c r="J200" s="117"/>
      <c r="K200" s="117"/>
      <c r="L200" s="117"/>
      <c r="M200" s="118"/>
      <c r="N200" s="240" t="s">
        <v>483</v>
      </c>
    </row>
    <row r="201" spans="1:14" x14ac:dyDescent="0.25">
      <c r="A201" s="53">
        <v>25</v>
      </c>
      <c r="B201" s="54" t="s">
        <v>75</v>
      </c>
      <c r="C201" s="55" t="s">
        <v>429</v>
      </c>
      <c r="D201" s="97">
        <f>VLOOKUP(A201,target_tbl,$D$2+1,FALSE)</f>
        <v>30</v>
      </c>
      <c r="E201" s="98" t="str">
        <f>IF(OR(ISBLANK(E213),E213=0),"ไม่มีข้อมูล",(E206+E208)/E213*100)</f>
        <v>ไม่มีข้อมูล</v>
      </c>
      <c r="F201" s="98" t="str">
        <f t="shared" ref="F201:M201" si="65">IF(OR(ISBLANK(F213),F213=0),"ไม่มีข้อมูล",(F206+F208)/F213*100)</f>
        <v>ไม่มีข้อมูล</v>
      </c>
      <c r="G201" s="98" t="str">
        <f t="shared" si="65"/>
        <v>ไม่มีข้อมูล</v>
      </c>
      <c r="H201" s="98">
        <f t="shared" si="65"/>
        <v>20</v>
      </c>
      <c r="I201" s="98" t="str">
        <f t="shared" si="65"/>
        <v>ไม่มีข้อมูล</v>
      </c>
      <c r="J201" s="98" t="str">
        <f t="shared" si="65"/>
        <v>ไม่มีข้อมูล</v>
      </c>
      <c r="K201" s="98" t="str">
        <f t="shared" si="65"/>
        <v>ไม่มีข้อมูล</v>
      </c>
      <c r="L201" s="98" t="str">
        <f t="shared" si="65"/>
        <v>ไม่มีข้อมูล</v>
      </c>
      <c r="M201" s="99">
        <f t="shared" si="65"/>
        <v>20</v>
      </c>
      <c r="N201" s="240" t="s">
        <v>635</v>
      </c>
    </row>
    <row r="202" spans="1:14" x14ac:dyDescent="0.25">
      <c r="A202" s="59">
        <v>25.2</v>
      </c>
      <c r="B202" s="122">
        <v>10</v>
      </c>
      <c r="C202" s="100" t="s">
        <v>453</v>
      </c>
      <c r="D202" s="62">
        <f>VLOOKUP(A202,target_tbl,$D$2+1,FALSE)</f>
        <v>90</v>
      </c>
      <c r="E202" s="98" t="str">
        <f>IF(OR(ISBLANK($E$213),$E$213=0),"ไม่มีข้อมูล",(E209)/$E$213*100)</f>
        <v>ไม่มีข้อมูล</v>
      </c>
      <c r="F202" s="98" t="str">
        <f>IF(OR(ISBLANK($F$213),$F$213=0),"ไม่มีข้อมูล",(F209)/$F$213*100)</f>
        <v>ไม่มีข้อมูล</v>
      </c>
      <c r="G202" s="98" t="str">
        <f>IF(OR(ISBLANK($G$213),$G$213=0),"ไม่มีข้อมูล",(G209)/$G$213*100)</f>
        <v>ไม่มีข้อมูล</v>
      </c>
      <c r="H202" s="98">
        <f>IF(OR(ISBLANK($H$213),$H$213=0),"ไม่มีข้อมูล",(H209)/$H$213*100)</f>
        <v>83.684210526315795</v>
      </c>
      <c r="I202" s="98" t="str">
        <f>IF(OR(ISBLANK($I$213),$I$213=0),"ไม่มีข้อมูล",(I209)/$I$213*100)</f>
        <v>ไม่มีข้อมูล</v>
      </c>
      <c r="J202" s="98" t="str">
        <f>IF(OR(ISBLANK($J$213),$J$213=0),"ไม่มีข้อมูล",(J209)/$J$213*100)</f>
        <v>ไม่มีข้อมูล</v>
      </c>
      <c r="K202" s="98" t="str">
        <f>IF(OR(ISBLANK($K$213),$K$213=0),"ไม่มีข้อมูล",(K209)/$K$213*100)</f>
        <v>ไม่มีข้อมูล</v>
      </c>
      <c r="L202" s="98" t="str">
        <f>IF(OR(ISBLANK($L$213),$L$213=0),"ไม่มีข้อมูล",(L209)/$L$213*100)</f>
        <v>ไม่มีข้อมูล</v>
      </c>
      <c r="M202" s="98">
        <f>IF(OR(ISBLANK($M$213),$M$213=0),"ไม่มีข้อมูล",(M209)/$M$213*100)</f>
        <v>83.684210526315795</v>
      </c>
      <c r="N202" s="240" t="s">
        <v>636</v>
      </c>
    </row>
    <row r="203" spans="1:14" x14ac:dyDescent="0.25">
      <c r="A203" s="59">
        <v>25.3</v>
      </c>
      <c r="B203" s="124"/>
      <c r="C203" s="100" t="s">
        <v>454</v>
      </c>
      <c r="D203" s="62">
        <f>VLOOKUP(A203,target_tbl,$D$2+1,FALSE)</f>
        <v>90</v>
      </c>
      <c r="E203" s="98" t="str">
        <f>IF(OR(ISBLANK($E$213),$E$213=0),"ไม่มีข้อมูล",(E210)/$E$213*100)</f>
        <v>ไม่มีข้อมูล</v>
      </c>
      <c r="F203" s="98" t="str">
        <f>IF(OR(ISBLANK($F$213),$F$213=0),"ไม่มีข้อมูล",(F210)/$F$213*100)</f>
        <v>ไม่มีข้อมูล</v>
      </c>
      <c r="G203" s="98" t="str">
        <f>IF(OR(ISBLANK($G$213),$G$213=0),"ไม่มีข้อมูล",(G210)/$G$213*100)</f>
        <v>ไม่มีข้อมูล</v>
      </c>
      <c r="H203" s="98">
        <f>IF(OR(ISBLANK($H$213),$H$213=0),"ไม่มีข้อมูล",(H210)/$H$213*100)</f>
        <v>91.05263157894737</v>
      </c>
      <c r="I203" s="98" t="str">
        <f>IF(OR(ISBLANK($I$213),$I$213=0),"ไม่มีข้อมูล",(I210)/$I$213*100)</f>
        <v>ไม่มีข้อมูล</v>
      </c>
      <c r="J203" s="98" t="str">
        <f>IF(OR(ISBLANK($J$213),$J$213=0),"ไม่มีข้อมูล",(J210)/$J$213*100)</f>
        <v>ไม่มีข้อมูล</v>
      </c>
      <c r="K203" s="98" t="str">
        <f>IF(OR(ISBLANK($K$213),$K$213=0),"ไม่มีข้อมูล",(K210)/$K$213*100)</f>
        <v>ไม่มีข้อมูล</v>
      </c>
      <c r="L203" s="98" t="str">
        <f>IF(OR(ISBLANK($L$213),$L$213=0),"ไม่มีข้อมูล",(L210)/$L$213*100)</f>
        <v>ไม่มีข้อมูล</v>
      </c>
      <c r="M203" s="98">
        <f>IF(OR(ISBLANK($M$213),$M$213=0),"ไม่มีข้อมูล",(M210)/$M$213*100)</f>
        <v>91.05263157894737</v>
      </c>
      <c r="N203" s="240" t="s">
        <v>637</v>
      </c>
    </row>
    <row r="204" spans="1:14" x14ac:dyDescent="0.25">
      <c r="A204" s="59">
        <v>25.4</v>
      </c>
      <c r="B204" s="124"/>
      <c r="C204" s="100" t="s">
        <v>455</v>
      </c>
      <c r="D204" s="62">
        <f>VLOOKUP(A204,target_tbl,$D$2+1,FALSE)</f>
        <v>90</v>
      </c>
      <c r="E204" s="98" t="str">
        <f>IF(OR(ISBLANK($E$213),$E$213=0),"ไม่มีข้อมูล",(E211)/$E$213*100)</f>
        <v>ไม่มีข้อมูล</v>
      </c>
      <c r="F204" s="98" t="str">
        <f>IF(OR(ISBLANK($F$213),$F$213=0),"ไม่มีข้อมูล",(F211)/$F$213*100)</f>
        <v>ไม่มีข้อมูล</v>
      </c>
      <c r="G204" s="98" t="str">
        <f>IF(OR(ISBLANK($G$213),$G$213=0),"ไม่มีข้อมูล",(G211)/$G$213*100)</f>
        <v>ไม่มีข้อมูล</v>
      </c>
      <c r="H204" s="98">
        <f>IF(OR(ISBLANK($H$213),$H$213=0),"ไม่มีข้อมูล",(H211)/$H$213*100)</f>
        <v>78.421052631578945</v>
      </c>
      <c r="I204" s="98" t="str">
        <f>IF(OR(ISBLANK($I$213),$I$213=0),"ไม่มีข้อมูล",(I211)/$I$213*100)</f>
        <v>ไม่มีข้อมูล</v>
      </c>
      <c r="J204" s="98" t="str">
        <f>IF(OR(ISBLANK($J$213),$J$213=0),"ไม่มีข้อมูล",(J211)/$J$213*100)</f>
        <v>ไม่มีข้อมูล</v>
      </c>
      <c r="K204" s="98" t="str">
        <f>IF(OR(ISBLANK($K$213),$K$213=0),"ไม่มีข้อมูล",(K211)/$K$213*100)</f>
        <v>ไม่มีข้อมูล</v>
      </c>
      <c r="L204" s="98" t="str">
        <f>IF(OR(ISBLANK($L$213),$L$213=0),"ไม่มีข้อมูล",(L211)/$L$213*100)</f>
        <v>ไม่มีข้อมูล</v>
      </c>
      <c r="M204" s="98">
        <f>IF(OR(ISBLANK($M$213),$M$213=0),"ไม่มีข้อมูล",(M211)/$M$213*100)</f>
        <v>78.421052631578945</v>
      </c>
      <c r="N204" s="240" t="s">
        <v>638</v>
      </c>
    </row>
    <row r="205" spans="1:14" x14ac:dyDescent="0.25">
      <c r="A205" s="59">
        <v>25.5</v>
      </c>
      <c r="B205" s="124"/>
      <c r="C205" s="100" t="s">
        <v>456</v>
      </c>
      <c r="D205" s="62">
        <f>VLOOKUP(A205,target_tbl,$D$2+1,FALSE)</f>
        <v>30</v>
      </c>
      <c r="E205" s="98" t="str">
        <f>IF(OR(ISBLANK($E$213),$E$213=0),"ไม่มีข้อมูล",(E212)/$E$213*100)</f>
        <v>ไม่มีข้อมูล</v>
      </c>
      <c r="F205" s="98" t="str">
        <f>IF(OR(ISBLANK($F$213),$F$213=0),"ไม่มีข้อมูล",(F212)/$F$213*100)</f>
        <v>ไม่มีข้อมูล</v>
      </c>
      <c r="G205" s="98" t="str">
        <f>IF(OR(ISBLANK($G$213),$G$213=0),"ไม่มีข้อมูล",(G212)/$G$213*100)</f>
        <v>ไม่มีข้อมูล</v>
      </c>
      <c r="H205" s="98">
        <f>IF(OR(ISBLANK($H$213),$H$213=0),"ไม่มีข้อมูล",(H212)/$H$213*100)</f>
        <v>88.421052631578945</v>
      </c>
      <c r="I205" s="98" t="str">
        <f>IF(OR(ISBLANK($I$213),$I$213=0),"ไม่มีข้อมูล",(I212)/$I$213*100)</f>
        <v>ไม่มีข้อมูล</v>
      </c>
      <c r="J205" s="98" t="str">
        <f>IF(OR(ISBLANK($J$213),$J$213=0),"ไม่มีข้อมูล",(J212)/$J$213*100)</f>
        <v>ไม่มีข้อมูล</v>
      </c>
      <c r="K205" s="98" t="str">
        <f>IF(OR(ISBLANK($K$213),$K$213=0),"ไม่มีข้อมูล",(K212)/$K$213*100)</f>
        <v>ไม่มีข้อมูล</v>
      </c>
      <c r="L205" s="98" t="str">
        <f>IF(OR(ISBLANK($L$213),$L$213=0),"ไม่มีข้อมูล",(L212)/$L$213*100)</f>
        <v>ไม่มีข้อมูล</v>
      </c>
      <c r="M205" s="98">
        <f>IF(OR(ISBLANK($M$213),$M$213=0),"ไม่มีข้อมูล",(M212)/$M$213*100)</f>
        <v>88.421052631578945</v>
      </c>
      <c r="N205" s="240" t="s">
        <v>639</v>
      </c>
    </row>
    <row r="206" spans="1:14" ht="48" x14ac:dyDescent="0.25">
      <c r="A206" s="59"/>
      <c r="B206" s="124"/>
      <c r="C206" s="101" t="s">
        <v>390</v>
      </c>
      <c r="D206" s="62"/>
      <c r="E206" s="223"/>
      <c r="F206" s="223"/>
      <c r="G206" s="223"/>
      <c r="H206" s="223">
        <v>36</v>
      </c>
      <c r="I206" s="223"/>
      <c r="J206" s="223"/>
      <c r="K206" s="223"/>
      <c r="L206" s="223"/>
      <c r="M206" s="63">
        <f t="shared" ref="M206:M214" si="66">SUM(E206:L206)</f>
        <v>36</v>
      </c>
      <c r="N206" s="240" t="s">
        <v>640</v>
      </c>
    </row>
    <row r="207" spans="1:14" ht="60" x14ac:dyDescent="0.25">
      <c r="A207" s="59"/>
      <c r="B207" s="124"/>
      <c r="C207" s="101" t="s">
        <v>388</v>
      </c>
      <c r="D207" s="62"/>
      <c r="E207" s="223"/>
      <c r="F207" s="223"/>
      <c r="G207" s="223"/>
      <c r="H207" s="223">
        <v>0</v>
      </c>
      <c r="I207" s="223"/>
      <c r="J207" s="223"/>
      <c r="K207" s="223"/>
      <c r="L207" s="223"/>
      <c r="M207" s="63">
        <f t="shared" si="66"/>
        <v>0</v>
      </c>
      <c r="N207" s="240" t="s">
        <v>641</v>
      </c>
    </row>
    <row r="208" spans="1:14" ht="60" x14ac:dyDescent="0.25">
      <c r="A208" s="59"/>
      <c r="B208" s="124"/>
      <c r="C208" s="101" t="s">
        <v>389</v>
      </c>
      <c r="D208" s="62"/>
      <c r="E208" s="223"/>
      <c r="F208" s="223"/>
      <c r="G208" s="223"/>
      <c r="H208" s="223">
        <v>2</v>
      </c>
      <c r="I208" s="223"/>
      <c r="J208" s="223"/>
      <c r="K208" s="223"/>
      <c r="L208" s="223"/>
      <c r="M208" s="63">
        <f t="shared" si="66"/>
        <v>2</v>
      </c>
      <c r="N208" s="240" t="s">
        <v>642</v>
      </c>
    </row>
    <row r="209" spans="1:14" x14ac:dyDescent="0.25">
      <c r="A209" s="59"/>
      <c r="B209" s="124"/>
      <c r="C209" s="100" t="s">
        <v>457</v>
      </c>
      <c r="D209" s="62"/>
      <c r="E209" s="231"/>
      <c r="F209" s="231"/>
      <c r="G209" s="231"/>
      <c r="H209" s="231">
        <v>159</v>
      </c>
      <c r="I209" s="231"/>
      <c r="J209" s="231"/>
      <c r="K209" s="231"/>
      <c r="L209" s="231"/>
      <c r="M209" s="63">
        <f t="shared" si="66"/>
        <v>159</v>
      </c>
      <c r="N209" s="240" t="s">
        <v>643</v>
      </c>
    </row>
    <row r="210" spans="1:14" x14ac:dyDescent="0.25">
      <c r="A210" s="59"/>
      <c r="B210" s="124"/>
      <c r="C210" s="100" t="s">
        <v>458</v>
      </c>
      <c r="D210" s="62"/>
      <c r="E210" s="231"/>
      <c r="F210" s="231"/>
      <c r="G210" s="231"/>
      <c r="H210" s="231">
        <v>173</v>
      </c>
      <c r="I210" s="231"/>
      <c r="J210" s="231"/>
      <c r="K210" s="231"/>
      <c r="L210" s="231"/>
      <c r="M210" s="63">
        <f t="shared" si="66"/>
        <v>173</v>
      </c>
      <c r="N210" s="240" t="s">
        <v>644</v>
      </c>
    </row>
    <row r="211" spans="1:14" x14ac:dyDescent="0.25">
      <c r="A211" s="59"/>
      <c r="B211" s="124"/>
      <c r="C211" s="100" t="s">
        <v>459</v>
      </c>
      <c r="D211" s="62"/>
      <c r="E211" s="231"/>
      <c r="F211" s="231"/>
      <c r="G211" s="231"/>
      <c r="H211" s="231">
        <v>149</v>
      </c>
      <c r="I211" s="231"/>
      <c r="J211" s="231"/>
      <c r="K211" s="231"/>
      <c r="L211" s="231"/>
      <c r="M211" s="63">
        <f t="shared" si="66"/>
        <v>149</v>
      </c>
      <c r="N211" s="240" t="s">
        <v>645</v>
      </c>
    </row>
    <row r="212" spans="1:14" x14ac:dyDescent="0.25">
      <c r="A212" s="59"/>
      <c r="B212" s="124"/>
      <c r="C212" s="100" t="s">
        <v>460</v>
      </c>
      <c r="D212" s="62"/>
      <c r="E212" s="231"/>
      <c r="F212" s="231"/>
      <c r="G212" s="231"/>
      <c r="H212" s="231">
        <v>168</v>
      </c>
      <c r="I212" s="231"/>
      <c r="J212" s="231"/>
      <c r="K212" s="231"/>
      <c r="L212" s="231"/>
      <c r="M212" s="63">
        <f t="shared" si="66"/>
        <v>168</v>
      </c>
      <c r="N212" s="240" t="s">
        <v>646</v>
      </c>
    </row>
    <row r="213" spans="1:14" ht="36" x14ac:dyDescent="0.25">
      <c r="A213" s="59"/>
      <c r="B213" s="124"/>
      <c r="C213" s="101" t="s">
        <v>461</v>
      </c>
      <c r="D213" s="62"/>
      <c r="E213" s="226"/>
      <c r="F213" s="226"/>
      <c r="G213" s="226"/>
      <c r="H213" s="226">
        <v>190</v>
      </c>
      <c r="I213" s="226"/>
      <c r="J213" s="226"/>
      <c r="K213" s="226"/>
      <c r="L213" s="226"/>
      <c r="M213" s="87">
        <f t="shared" si="66"/>
        <v>190</v>
      </c>
      <c r="N213" s="240" t="s">
        <v>647</v>
      </c>
    </row>
    <row r="214" spans="1:14" x14ac:dyDescent="0.25">
      <c r="A214" s="53">
        <v>26</v>
      </c>
      <c r="B214" s="54" t="s">
        <v>76</v>
      </c>
      <c r="C214" s="55" t="s">
        <v>477</v>
      </c>
      <c r="D214" s="97">
        <v>1</v>
      </c>
      <c r="E214" s="149" t="str">
        <f>IF(OR(E215="ไม่มีข้อมูล",E216="ไม่มีข้อมูล",E217="ไม่มีข้อมูล"),"ไม่มีข้อมูล",IF(AND(E215&gt;=$D$215,E216&lt;=$D$216,E217&gt;=$D$217),1,0))</f>
        <v>ไม่มีข้อมูล</v>
      </c>
      <c r="F214" s="149" t="str">
        <f t="shared" ref="F214:L214" si="67">IF(OR(F215="ไม่มีข้อมูล",F216="ไม่มีข้อมูล",F217="ไม่มีข้อมูล"),"ไม่มีข้อมูล",IF(AND(F215&gt;=$D$215,F216&lt;=$D$216,F217&gt;=$D$217),1,0))</f>
        <v>ไม่มีข้อมูล</v>
      </c>
      <c r="G214" s="149" t="str">
        <f t="shared" si="67"/>
        <v>ไม่มีข้อมูล</v>
      </c>
      <c r="H214" s="149" t="e">
        <f t="shared" si="67"/>
        <v>#VALUE!</v>
      </c>
      <c r="I214" s="149" t="str">
        <f t="shared" si="67"/>
        <v>ไม่มีข้อมูล</v>
      </c>
      <c r="J214" s="149" t="str">
        <f t="shared" si="67"/>
        <v>ไม่มีข้อมูล</v>
      </c>
      <c r="K214" s="149" t="str">
        <f t="shared" si="67"/>
        <v>ไม่มีข้อมูล</v>
      </c>
      <c r="L214" s="149" t="str">
        <f t="shared" si="67"/>
        <v>ไม่มีข้อมูล</v>
      </c>
      <c r="M214" s="149" t="e">
        <f t="shared" si="66"/>
        <v>#VALUE!</v>
      </c>
      <c r="N214" s="240" t="s">
        <v>648</v>
      </c>
    </row>
    <row r="215" spans="1:14" x14ac:dyDescent="0.25">
      <c r="A215" s="59">
        <v>26.1</v>
      </c>
      <c r="B215" s="59"/>
      <c r="C215" s="100" t="s">
        <v>393</v>
      </c>
      <c r="D215" s="62">
        <f>VLOOKUP(A215,target_tbl,$D$2+1,FALSE)</f>
        <v>20</v>
      </c>
      <c r="E215" s="150" t="str">
        <f>IF(OR(ISBLANK(E219),E219=0),"ไม่มีข้อมูล",(E218/E219)*100)</f>
        <v>ไม่มีข้อมูล</v>
      </c>
      <c r="F215" s="150" t="str">
        <f t="shared" ref="F215:M215" si="68">IF(OR(ISBLANK(F219),F219=0),"ไม่มีข้อมูล",(F218/F219)*100)</f>
        <v>ไม่มีข้อมูล</v>
      </c>
      <c r="G215" s="150" t="str">
        <f t="shared" si="68"/>
        <v>ไม่มีข้อมูล</v>
      </c>
      <c r="H215" s="150" t="e">
        <f t="shared" si="68"/>
        <v>#VALUE!</v>
      </c>
      <c r="I215" s="150" t="str">
        <f t="shared" si="68"/>
        <v>ไม่มีข้อมูล</v>
      </c>
      <c r="J215" s="150" t="str">
        <f t="shared" si="68"/>
        <v>ไม่มีข้อมูล</v>
      </c>
      <c r="K215" s="150" t="str">
        <f t="shared" si="68"/>
        <v>ไม่มีข้อมูล</v>
      </c>
      <c r="L215" s="150" t="str">
        <f t="shared" si="68"/>
        <v>ไม่มีข้อมูล</v>
      </c>
      <c r="M215" s="151" t="str">
        <f t="shared" si="68"/>
        <v>ไม่มีข้อมูล</v>
      </c>
      <c r="N215" s="240" t="s">
        <v>649</v>
      </c>
    </row>
    <row r="216" spans="1:14" x14ac:dyDescent="0.25">
      <c r="A216" s="59">
        <v>26.2</v>
      </c>
      <c r="B216" s="59"/>
      <c r="C216" s="100" t="s">
        <v>391</v>
      </c>
      <c r="D216" s="62">
        <f>VLOOKUP(A216,target_tbl,$D$2+1,FALSE)</f>
        <v>30</v>
      </c>
      <c r="E216" s="150" t="str">
        <f>IF(OR(ISBLANK(E222),E222=0),"ไม่มีข้อมูล",(E220/E222)*100)</f>
        <v>ไม่มีข้อมูล</v>
      </c>
      <c r="F216" s="150" t="str">
        <f t="shared" ref="F216:M216" si="69">IF(OR(ISBLANK(F222),F222=0),"ไม่มีข้อมูล",(F220/F222)*100)</f>
        <v>ไม่มีข้อมูล</v>
      </c>
      <c r="G216" s="150" t="str">
        <f t="shared" si="69"/>
        <v>ไม่มีข้อมูล</v>
      </c>
      <c r="H216" s="150" t="str">
        <f t="shared" si="69"/>
        <v>ไม่มีข้อมูล</v>
      </c>
      <c r="I216" s="150" t="str">
        <f t="shared" si="69"/>
        <v>ไม่มีข้อมูล</v>
      </c>
      <c r="J216" s="150" t="str">
        <f t="shared" si="69"/>
        <v>ไม่มีข้อมูล</v>
      </c>
      <c r="K216" s="150" t="str">
        <f t="shared" si="69"/>
        <v>ไม่มีข้อมูล</v>
      </c>
      <c r="L216" s="150" t="str">
        <f t="shared" si="69"/>
        <v>ไม่มีข้อมูล</v>
      </c>
      <c r="M216" s="151" t="str">
        <f t="shared" si="69"/>
        <v>ไม่มีข้อมูล</v>
      </c>
      <c r="N216" s="240" t="s">
        <v>650</v>
      </c>
    </row>
    <row r="217" spans="1:14" x14ac:dyDescent="0.25">
      <c r="A217" s="59">
        <v>26.3</v>
      </c>
      <c r="B217" s="59"/>
      <c r="C217" s="100" t="s">
        <v>392</v>
      </c>
      <c r="D217" s="62">
        <f>VLOOKUP(A217,target_tbl,$D$2+1,FALSE)</f>
        <v>50</v>
      </c>
      <c r="E217" s="150" t="str">
        <f>IF(OR(ISBLANK(E222),E222=0),"ไม่มีข้อมูล",(E221/E222)*100)</f>
        <v>ไม่มีข้อมูล</v>
      </c>
      <c r="F217" s="150" t="str">
        <f t="shared" ref="F217:M217" si="70">IF(OR(ISBLANK(F222),F222=0),"ไม่มีข้อมูล",(F221/F222)*100)</f>
        <v>ไม่มีข้อมูล</v>
      </c>
      <c r="G217" s="150" t="str">
        <f t="shared" si="70"/>
        <v>ไม่มีข้อมูล</v>
      </c>
      <c r="H217" s="150" t="str">
        <f t="shared" si="70"/>
        <v>ไม่มีข้อมูล</v>
      </c>
      <c r="I217" s="150" t="str">
        <f t="shared" si="70"/>
        <v>ไม่มีข้อมูล</v>
      </c>
      <c r="J217" s="150" t="str">
        <f t="shared" si="70"/>
        <v>ไม่มีข้อมูล</v>
      </c>
      <c r="K217" s="150" t="str">
        <f t="shared" si="70"/>
        <v>ไม่มีข้อมูล</v>
      </c>
      <c r="L217" s="150" t="str">
        <f t="shared" si="70"/>
        <v>ไม่มีข้อมูล</v>
      </c>
      <c r="M217" s="151" t="str">
        <f t="shared" si="70"/>
        <v>ไม่มีข้อมูล</v>
      </c>
      <c r="N217" s="240" t="s">
        <v>651</v>
      </c>
    </row>
    <row r="218" spans="1:14" x14ac:dyDescent="0.25">
      <c r="A218" s="59"/>
      <c r="B218" s="59"/>
      <c r="C218" s="101" t="s">
        <v>394</v>
      </c>
      <c r="D218" s="62"/>
      <c r="E218" s="232"/>
      <c r="F218" s="232"/>
      <c r="G218" s="232"/>
      <c r="H218" s="274" t="s">
        <v>803</v>
      </c>
      <c r="I218" s="232"/>
      <c r="J218" s="232"/>
      <c r="K218" s="232"/>
      <c r="L218" s="232"/>
      <c r="M218" s="63">
        <f>SUM(E218:L218)</f>
        <v>0</v>
      </c>
      <c r="N218" s="240" t="s">
        <v>652</v>
      </c>
    </row>
    <row r="219" spans="1:14" x14ac:dyDescent="0.25">
      <c r="A219" s="59"/>
      <c r="B219" s="59"/>
      <c r="C219" s="101" t="s">
        <v>395</v>
      </c>
      <c r="D219" s="62"/>
      <c r="E219" s="232"/>
      <c r="F219" s="232"/>
      <c r="G219" s="232"/>
      <c r="H219" s="274" t="s">
        <v>804</v>
      </c>
      <c r="I219" s="232"/>
      <c r="J219" s="232"/>
      <c r="K219" s="232"/>
      <c r="L219" s="232"/>
      <c r="M219" s="63">
        <f>SUM(E219:L219)</f>
        <v>0</v>
      </c>
      <c r="N219" s="240" t="s">
        <v>653</v>
      </c>
    </row>
    <row r="220" spans="1:14" ht="24" x14ac:dyDescent="0.25">
      <c r="A220" s="59"/>
      <c r="B220" s="59"/>
      <c r="C220" s="101" t="s">
        <v>396</v>
      </c>
      <c r="D220" s="62"/>
      <c r="E220" s="232"/>
      <c r="F220" s="232"/>
      <c r="G220" s="232"/>
      <c r="H220" s="232"/>
      <c r="I220" s="232"/>
      <c r="J220" s="232"/>
      <c r="K220" s="232"/>
      <c r="L220" s="232"/>
      <c r="M220" s="63">
        <f>SUM(E220:L220)</f>
        <v>0</v>
      </c>
      <c r="N220" s="240" t="s">
        <v>654</v>
      </c>
    </row>
    <row r="221" spans="1:14" ht="24" x14ac:dyDescent="0.25">
      <c r="A221" s="59"/>
      <c r="B221" s="59"/>
      <c r="C221" s="101" t="s">
        <v>397</v>
      </c>
      <c r="D221" s="62"/>
      <c r="E221" s="232"/>
      <c r="F221" s="232"/>
      <c r="G221" s="232"/>
      <c r="H221" s="232"/>
      <c r="I221" s="232"/>
      <c r="J221" s="232"/>
      <c r="K221" s="232"/>
      <c r="L221" s="232"/>
      <c r="M221" s="63">
        <f>SUM(E221:L221)</f>
        <v>0</v>
      </c>
      <c r="N221" s="240" t="s">
        <v>655</v>
      </c>
    </row>
    <row r="222" spans="1:14" ht="24" x14ac:dyDescent="0.25">
      <c r="A222" s="59"/>
      <c r="B222" s="59"/>
      <c r="C222" s="101" t="s">
        <v>398</v>
      </c>
      <c r="D222" s="62"/>
      <c r="E222" s="232"/>
      <c r="F222" s="232"/>
      <c r="G222" s="232"/>
      <c r="H222" s="232"/>
      <c r="I222" s="232"/>
      <c r="J222" s="232"/>
      <c r="K222" s="232"/>
      <c r="L222" s="232"/>
      <c r="M222" s="63">
        <f>SUM(E222:L222)</f>
        <v>0</v>
      </c>
      <c r="N222" s="240" t="s">
        <v>656</v>
      </c>
    </row>
    <row r="223" spans="1:14" x14ac:dyDescent="0.25">
      <c r="A223" s="88"/>
      <c r="B223" s="89"/>
      <c r="C223" s="90" t="s">
        <v>279</v>
      </c>
      <c r="D223" s="91"/>
      <c r="E223" s="117"/>
      <c r="F223" s="117"/>
      <c r="G223" s="117"/>
      <c r="H223" s="117"/>
      <c r="I223" s="117"/>
      <c r="J223" s="117"/>
      <c r="K223" s="117"/>
      <c r="L223" s="117"/>
      <c r="M223" s="118"/>
      <c r="N223" s="240" t="s">
        <v>483</v>
      </c>
    </row>
    <row r="224" spans="1:14" x14ac:dyDescent="0.25">
      <c r="A224" s="53">
        <v>27</v>
      </c>
      <c r="B224" s="54" t="s">
        <v>76</v>
      </c>
      <c r="C224" s="55" t="s">
        <v>280</v>
      </c>
      <c r="D224" s="97">
        <f>VLOOKUP(A224,target_tbl,$D$2+1,FALSE)</f>
        <v>50</v>
      </c>
      <c r="E224" s="57" t="str">
        <f>IF(OR(ISBLANK(E226),E226=0),"ไม่มีข้อมูล",(E225/E226)*100)</f>
        <v>ไม่มีข้อมูล</v>
      </c>
      <c r="F224" s="57" t="str">
        <f t="shared" ref="F224:K224" si="71">IF(OR(ISBLANK(F226),F226=0),"ไม่มีข้อมูล",(F225/F226)*100)</f>
        <v>ไม่มีข้อมูล</v>
      </c>
      <c r="G224" s="57" t="str">
        <f t="shared" si="71"/>
        <v>ไม่มีข้อมูล</v>
      </c>
      <c r="H224" s="57">
        <f t="shared" si="71"/>
        <v>44.736842105263158</v>
      </c>
      <c r="I224" s="57" t="str">
        <f t="shared" si="71"/>
        <v>ไม่มีข้อมูล</v>
      </c>
      <c r="J224" s="57" t="str">
        <f t="shared" si="71"/>
        <v>ไม่มีข้อมูล</v>
      </c>
      <c r="K224" s="57" t="str">
        <f t="shared" si="71"/>
        <v>ไม่มีข้อมูล</v>
      </c>
      <c r="L224" s="57" t="str">
        <f>IF(OR(ISBLANK(L226),L226=0),"ไม่มีข้อมูล",(L225/L226)*100)</f>
        <v>ไม่มีข้อมูล</v>
      </c>
      <c r="M224" s="58">
        <f>IF(OR(ISBLANK(M226),M226=0),"ไม่มีข้อมูล",(M225/M226)*100)</f>
        <v>44.736842105263158</v>
      </c>
      <c r="N224" s="240" t="s">
        <v>657</v>
      </c>
    </row>
    <row r="225" spans="1:14" ht="48" x14ac:dyDescent="0.25">
      <c r="A225" s="59"/>
      <c r="B225" s="60"/>
      <c r="C225" s="103" t="s">
        <v>281</v>
      </c>
      <c r="D225" s="62"/>
      <c r="E225" s="223"/>
      <c r="F225" s="223"/>
      <c r="G225" s="223"/>
      <c r="H225" s="223">
        <v>51</v>
      </c>
      <c r="I225" s="223"/>
      <c r="J225" s="223"/>
      <c r="K225" s="223"/>
      <c r="L225" s="223"/>
      <c r="M225" s="63">
        <f>SUM(E225:L225)</f>
        <v>51</v>
      </c>
      <c r="N225" s="240" t="s">
        <v>658</v>
      </c>
    </row>
    <row r="226" spans="1:14" x14ac:dyDescent="0.25">
      <c r="A226" s="59"/>
      <c r="B226" s="59"/>
      <c r="C226" s="103" t="s">
        <v>282</v>
      </c>
      <c r="D226" s="62"/>
      <c r="E226" s="223"/>
      <c r="F226" s="223"/>
      <c r="G226" s="223"/>
      <c r="H226" s="223">
        <v>114</v>
      </c>
      <c r="I226" s="223"/>
      <c r="J226" s="223"/>
      <c r="K226" s="223"/>
      <c r="L226" s="223"/>
      <c r="M226" s="63">
        <f>SUM(E226:L226)</f>
        <v>114</v>
      </c>
      <c r="N226" s="240" t="s">
        <v>659</v>
      </c>
    </row>
    <row r="227" spans="1:14" x14ac:dyDescent="0.25">
      <c r="A227" s="53">
        <v>28</v>
      </c>
      <c r="B227" s="54" t="s">
        <v>76</v>
      </c>
      <c r="C227" s="55" t="s">
        <v>283</v>
      </c>
      <c r="D227" s="97" t="str">
        <f>VLOOKUP(A227,target_tbl,$D$2+1,FALSE)</f>
        <v>Q4</v>
      </c>
      <c r="E227" s="57" t="str">
        <f>IF(OR(ISBLANK(E229),E229=0),"ไม่มีข้อมูล",(E228/E229)*100000)</f>
        <v>ไม่มีข้อมูล</v>
      </c>
      <c r="F227" s="57" t="str">
        <f t="shared" ref="F227:M227" si="72">IF(OR(ISBLANK(F229),F229=0),"ไม่มีข้อมูล",(F228/F229)*100000)</f>
        <v>ไม่มีข้อมูล</v>
      </c>
      <c r="G227" s="57" t="str">
        <f t="shared" si="72"/>
        <v>ไม่มีข้อมูล</v>
      </c>
      <c r="H227" s="57">
        <f t="shared" si="72"/>
        <v>0.76263340364813315</v>
      </c>
      <c r="I227" s="57" t="str">
        <f t="shared" si="72"/>
        <v>ไม่มีข้อมูล</v>
      </c>
      <c r="J227" s="57" t="str">
        <f t="shared" si="72"/>
        <v>ไม่มีข้อมูล</v>
      </c>
      <c r="K227" s="57" t="str">
        <f t="shared" si="72"/>
        <v>ไม่มีข้อมูล</v>
      </c>
      <c r="L227" s="57" t="str">
        <f t="shared" si="72"/>
        <v>ไม่มีข้อมูล</v>
      </c>
      <c r="M227" s="58">
        <f t="shared" si="72"/>
        <v>0.76263340364813315</v>
      </c>
      <c r="N227" s="240" t="s">
        <v>660</v>
      </c>
    </row>
    <row r="228" spans="1:14" x14ac:dyDescent="0.25">
      <c r="A228" s="59"/>
      <c r="B228" s="60"/>
      <c r="C228" s="103" t="s">
        <v>284</v>
      </c>
      <c r="D228" s="62"/>
      <c r="E228" s="223"/>
      <c r="F228" s="223"/>
      <c r="G228" s="223"/>
      <c r="H228" s="223">
        <v>5</v>
      </c>
      <c r="I228" s="223"/>
      <c r="J228" s="223"/>
      <c r="K228" s="223"/>
      <c r="L228" s="223"/>
      <c r="M228" s="63">
        <f>SUM(E228:L228)</f>
        <v>5</v>
      </c>
      <c r="N228" s="240" t="s">
        <v>661</v>
      </c>
    </row>
    <row r="229" spans="1:14" x14ac:dyDescent="0.25">
      <c r="A229" s="64"/>
      <c r="B229" s="59"/>
      <c r="C229" s="103" t="s">
        <v>52</v>
      </c>
      <c r="D229" s="148"/>
      <c r="E229" s="223"/>
      <c r="F229" s="223"/>
      <c r="G229" s="223"/>
      <c r="H229" s="223">
        <v>655623</v>
      </c>
      <c r="I229" s="223"/>
      <c r="J229" s="223"/>
      <c r="K229" s="223"/>
      <c r="L229" s="223"/>
      <c r="M229" s="63">
        <f>SUM(E229:L229)</f>
        <v>655623</v>
      </c>
      <c r="N229" s="240" t="s">
        <v>662</v>
      </c>
    </row>
    <row r="230" spans="1:14" x14ac:dyDescent="0.25">
      <c r="A230" s="88"/>
      <c r="B230" s="89"/>
      <c r="C230" s="90" t="s">
        <v>285</v>
      </c>
      <c r="D230" s="91"/>
      <c r="E230" s="117"/>
      <c r="F230" s="117"/>
      <c r="G230" s="117"/>
      <c r="H230" s="117"/>
      <c r="I230" s="117"/>
      <c r="J230" s="117"/>
      <c r="K230" s="117"/>
      <c r="L230" s="117"/>
      <c r="M230" s="118"/>
      <c r="N230" s="240" t="s">
        <v>483</v>
      </c>
    </row>
    <row r="231" spans="1:14" x14ac:dyDescent="0.25">
      <c r="A231" s="53">
        <v>29</v>
      </c>
      <c r="B231" s="54" t="s">
        <v>76</v>
      </c>
      <c r="C231" s="55" t="s">
        <v>286</v>
      </c>
      <c r="D231" s="97"/>
      <c r="E231" s="72" t="str">
        <f>IF(OR(E232="ไม่มีข้อมูล",E233="ไม่มีข้อมูล",E234="ไม่มีข้อมูล"),"ไม่มีข้อมูล",IF(AND(E232&gt;=$D$232,E233&gt;=$D$233,E234&gt;=$D$234),"ผ่านเกณฑ์","ไม่ผ่านเกณฑ์"))</f>
        <v>ไม่มีข้อมูล</v>
      </c>
      <c r="F231" s="72" t="str">
        <f t="shared" ref="F231:M231" si="73">IF(OR(F232="ไม่มีข้อมูล",F233="ไม่มีข้อมูล",F234="ไม่มีข้อมูล"),"ไม่มีข้อมูล",IF(AND(F232&gt;=$D$232,F233&gt;=$D$233,F234&gt;=$D$234),"ผ่านเกณฑ์","ไม่ผ่านเกณฑ์"))</f>
        <v>ไม่มีข้อมูล</v>
      </c>
      <c r="G231" s="72" t="str">
        <f t="shared" si="73"/>
        <v>ไม่มีข้อมูล</v>
      </c>
      <c r="H231" s="72" t="str">
        <f t="shared" si="73"/>
        <v>ไม่ผ่านเกณฑ์</v>
      </c>
      <c r="I231" s="72" t="str">
        <f t="shared" si="73"/>
        <v>ไม่มีข้อมูล</v>
      </c>
      <c r="J231" s="72" t="str">
        <f t="shared" si="73"/>
        <v>ไม่มีข้อมูล</v>
      </c>
      <c r="K231" s="72" t="str">
        <f t="shared" si="73"/>
        <v>ไม่มีข้อมูล</v>
      </c>
      <c r="L231" s="72" t="str">
        <f t="shared" si="73"/>
        <v>ไม่มีข้อมูล</v>
      </c>
      <c r="M231" s="73" t="str">
        <f t="shared" si="73"/>
        <v>ไม่ผ่านเกณฑ์</v>
      </c>
      <c r="N231" s="240" t="s">
        <v>663</v>
      </c>
    </row>
    <row r="232" spans="1:14" x14ac:dyDescent="0.25">
      <c r="A232" s="59">
        <v>29.1</v>
      </c>
      <c r="B232" s="59"/>
      <c r="C232" s="70" t="s">
        <v>111</v>
      </c>
      <c r="D232" s="62">
        <f>VLOOKUP(A232,target_tbl,$D$2+1,FALSE)</f>
        <v>70</v>
      </c>
      <c r="E232" s="98" t="str">
        <f>IF(OR(ISBLANK(E238),E238=0),"ไม่มีข้อมูล",(E235/E238)*100)</f>
        <v>ไม่มีข้อมูล</v>
      </c>
      <c r="F232" s="98" t="str">
        <f t="shared" ref="F232:K232" si="74">IF(OR(ISBLANK(F238),F238=0),"ไม่มีข้อมูล",(F235/F238)*100)</f>
        <v>ไม่มีข้อมูล</v>
      </c>
      <c r="G232" s="98" t="str">
        <f t="shared" si="74"/>
        <v>ไม่มีข้อมูล</v>
      </c>
      <c r="H232" s="98">
        <f t="shared" si="74"/>
        <v>67.741935483870961</v>
      </c>
      <c r="I232" s="98" t="str">
        <f>IF(OR(ISBLANK(I238),I238=0),"ไม่มีข้อมูล",(I235/I238)*100)</f>
        <v>ไม่มีข้อมูล</v>
      </c>
      <c r="J232" s="98" t="str">
        <f t="shared" si="74"/>
        <v>ไม่มีข้อมูล</v>
      </c>
      <c r="K232" s="98" t="str">
        <f t="shared" si="74"/>
        <v>ไม่มีข้อมูล</v>
      </c>
      <c r="L232" s="98" t="str">
        <f t="shared" ref="L232:M234" si="75">IF(OR(ISBLANK(L238),L238=0),"ไม่มีข้อมูล",(L235/L238)*100)</f>
        <v>ไม่มีข้อมูล</v>
      </c>
      <c r="M232" s="99">
        <f t="shared" si="75"/>
        <v>67.741935483870961</v>
      </c>
      <c r="N232" s="240" t="s">
        <v>664</v>
      </c>
    </row>
    <row r="233" spans="1:14" x14ac:dyDescent="0.25">
      <c r="A233" s="59">
        <v>29.2</v>
      </c>
      <c r="B233" s="59"/>
      <c r="C233" s="70" t="s">
        <v>112</v>
      </c>
      <c r="D233" s="62">
        <f>VLOOKUP(A233,target_tbl,$D$2+1,FALSE)</f>
        <v>70</v>
      </c>
      <c r="E233" s="98" t="str">
        <f>IF(OR(ISBLANK(E239),E239=0),"ไม่มีข้อมูล",(E236/E239)*100)</f>
        <v>ไม่มีข้อมูล</v>
      </c>
      <c r="F233" s="98" t="str">
        <f t="shared" ref="F233:K233" si="76">IF(OR(ISBLANK(F239),F239=0),"ไม่มีข้อมูล",(F236/F239)*100)</f>
        <v>ไม่มีข้อมูล</v>
      </c>
      <c r="G233" s="98" t="str">
        <f t="shared" si="76"/>
        <v>ไม่มีข้อมูล</v>
      </c>
      <c r="H233" s="98">
        <f t="shared" si="76"/>
        <v>83.695652173913047</v>
      </c>
      <c r="I233" s="98" t="str">
        <f>IF(OR(ISBLANK(I239),I239=0),"ไม่มีข้อมูล",(I236/I239)*100)</f>
        <v>ไม่มีข้อมูล</v>
      </c>
      <c r="J233" s="98" t="str">
        <f t="shared" si="76"/>
        <v>ไม่มีข้อมูล</v>
      </c>
      <c r="K233" s="98" t="str">
        <f t="shared" si="76"/>
        <v>ไม่มีข้อมูล</v>
      </c>
      <c r="L233" s="98" t="str">
        <f t="shared" si="75"/>
        <v>ไม่มีข้อมูล</v>
      </c>
      <c r="M233" s="99">
        <f t="shared" si="75"/>
        <v>83.695652173913047</v>
      </c>
      <c r="N233" s="240" t="s">
        <v>665</v>
      </c>
    </row>
    <row r="234" spans="1:14" x14ac:dyDescent="0.25">
      <c r="A234" s="59">
        <v>29.3</v>
      </c>
      <c r="B234" s="59"/>
      <c r="C234" s="70" t="s">
        <v>113</v>
      </c>
      <c r="D234" s="62">
        <f>VLOOKUP(A234,target_tbl,$D$2+1,FALSE)</f>
        <v>60</v>
      </c>
      <c r="E234" s="98" t="str">
        <f>IF(OR(ISBLANK(E240),E240=0),"ไม่มีข้อมูล",(E237/E240)*100)</f>
        <v>ไม่มีข้อมูล</v>
      </c>
      <c r="F234" s="98" t="str">
        <f t="shared" ref="F234:K234" si="77">IF(OR(ISBLANK(F240),F240=0),"ไม่มีข้อมูล",(F237/F240)*100)</f>
        <v>ไม่มีข้อมูล</v>
      </c>
      <c r="G234" s="98" t="str">
        <f t="shared" si="77"/>
        <v>ไม่มีข้อมูล</v>
      </c>
      <c r="H234" s="98">
        <f t="shared" si="77"/>
        <v>52.941176470588239</v>
      </c>
      <c r="I234" s="98" t="str">
        <f>IF(OR(ISBLANK(I240),I240=0),"ไม่มีข้อมูล",(I237/I240)*100)</f>
        <v>ไม่มีข้อมูล</v>
      </c>
      <c r="J234" s="98" t="str">
        <f t="shared" si="77"/>
        <v>ไม่มีข้อมูล</v>
      </c>
      <c r="K234" s="98" t="str">
        <f t="shared" si="77"/>
        <v>ไม่มีข้อมูล</v>
      </c>
      <c r="L234" s="98" t="str">
        <f t="shared" si="75"/>
        <v>ไม่มีข้อมูล</v>
      </c>
      <c r="M234" s="99">
        <f t="shared" si="75"/>
        <v>52.941176470588239</v>
      </c>
      <c r="N234" s="240" t="s">
        <v>666</v>
      </c>
    </row>
    <row r="235" spans="1:14" ht="24" x14ac:dyDescent="0.25">
      <c r="A235" s="59"/>
      <c r="B235" s="59"/>
      <c r="C235" s="101" t="s">
        <v>404</v>
      </c>
      <c r="D235" s="62"/>
      <c r="E235" s="232"/>
      <c r="F235" s="232"/>
      <c r="G235" s="232"/>
      <c r="H235" s="232">
        <v>42</v>
      </c>
      <c r="I235" s="232"/>
      <c r="J235" s="232"/>
      <c r="K235" s="232"/>
      <c r="L235" s="232"/>
      <c r="M235" s="63">
        <f t="shared" ref="M235:M240" si="78">SUM(E235:L235)</f>
        <v>42</v>
      </c>
      <c r="N235" s="240" t="s">
        <v>667</v>
      </c>
    </row>
    <row r="236" spans="1:14" ht="24" x14ac:dyDescent="0.25">
      <c r="A236" s="59"/>
      <c r="B236" s="59"/>
      <c r="C236" s="101" t="s">
        <v>405</v>
      </c>
      <c r="D236" s="62"/>
      <c r="E236" s="232"/>
      <c r="F236" s="232"/>
      <c r="G236" s="232"/>
      <c r="H236" s="232">
        <v>77</v>
      </c>
      <c r="I236" s="232"/>
      <c r="J236" s="232"/>
      <c r="K236" s="232"/>
      <c r="L236" s="232"/>
      <c r="M236" s="63">
        <f t="shared" si="78"/>
        <v>77</v>
      </c>
      <c r="N236" s="240" t="s">
        <v>668</v>
      </c>
    </row>
    <row r="237" spans="1:14" ht="24" x14ac:dyDescent="0.25">
      <c r="A237" s="59"/>
      <c r="B237" s="59"/>
      <c r="C237" s="101" t="s">
        <v>406</v>
      </c>
      <c r="D237" s="62"/>
      <c r="E237" s="232"/>
      <c r="F237" s="232"/>
      <c r="G237" s="232"/>
      <c r="H237" s="232">
        <v>18</v>
      </c>
      <c r="I237" s="232"/>
      <c r="J237" s="232"/>
      <c r="K237" s="232"/>
      <c r="L237" s="232"/>
      <c r="M237" s="63">
        <f t="shared" si="78"/>
        <v>18</v>
      </c>
      <c r="N237" s="240" t="s">
        <v>669</v>
      </c>
    </row>
    <row r="238" spans="1:14" x14ac:dyDescent="0.25">
      <c r="A238" s="59"/>
      <c r="B238" s="59"/>
      <c r="C238" s="101" t="s">
        <v>49</v>
      </c>
      <c r="D238" s="62"/>
      <c r="E238" s="232"/>
      <c r="F238" s="232"/>
      <c r="G238" s="232"/>
      <c r="H238" s="232">
        <v>62</v>
      </c>
      <c r="I238" s="232"/>
      <c r="J238" s="232"/>
      <c r="K238" s="232"/>
      <c r="L238" s="232"/>
      <c r="M238" s="63">
        <f t="shared" si="78"/>
        <v>62</v>
      </c>
      <c r="N238" s="240" t="s">
        <v>670</v>
      </c>
    </row>
    <row r="239" spans="1:14" x14ac:dyDescent="0.25">
      <c r="A239" s="59"/>
      <c r="B239" s="59"/>
      <c r="C239" s="101" t="s">
        <v>50</v>
      </c>
      <c r="D239" s="62"/>
      <c r="E239" s="232"/>
      <c r="F239" s="232"/>
      <c r="G239" s="232"/>
      <c r="H239" s="232">
        <v>92</v>
      </c>
      <c r="I239" s="232"/>
      <c r="J239" s="232"/>
      <c r="K239" s="232"/>
      <c r="L239" s="232"/>
      <c r="M239" s="63">
        <f t="shared" si="78"/>
        <v>92</v>
      </c>
      <c r="N239" s="240" t="s">
        <v>671</v>
      </c>
    </row>
    <row r="240" spans="1:14" x14ac:dyDescent="0.25">
      <c r="A240" s="64"/>
      <c r="B240" s="59"/>
      <c r="C240" s="102" t="s">
        <v>51</v>
      </c>
      <c r="D240" s="148"/>
      <c r="E240" s="232"/>
      <c r="F240" s="232"/>
      <c r="G240" s="232"/>
      <c r="H240" s="232">
        <v>34</v>
      </c>
      <c r="I240" s="232"/>
      <c r="J240" s="232"/>
      <c r="K240" s="232"/>
      <c r="L240" s="232"/>
      <c r="M240" s="87">
        <f t="shared" si="78"/>
        <v>34</v>
      </c>
      <c r="N240" s="240" t="s">
        <v>672</v>
      </c>
    </row>
    <row r="241" spans="1:14" x14ac:dyDescent="0.25">
      <c r="A241" s="88"/>
      <c r="B241" s="89"/>
      <c r="C241" s="90" t="s">
        <v>287</v>
      </c>
      <c r="D241" s="91"/>
      <c r="E241" s="117"/>
      <c r="F241" s="117"/>
      <c r="G241" s="117"/>
      <c r="H241" s="117"/>
      <c r="I241" s="117"/>
      <c r="J241" s="117"/>
      <c r="K241" s="117"/>
      <c r="L241" s="117"/>
      <c r="M241" s="118"/>
      <c r="N241" s="240" t="s">
        <v>483</v>
      </c>
    </row>
    <row r="242" spans="1:14" x14ac:dyDescent="0.25">
      <c r="A242" s="53">
        <v>30</v>
      </c>
      <c r="B242" s="54" t="s">
        <v>76</v>
      </c>
      <c r="C242" s="55" t="s">
        <v>23</v>
      </c>
      <c r="D242" s="97">
        <f>VLOOKUP(A242,target_tbl,$D$2+1,FALSE)</f>
        <v>66</v>
      </c>
      <c r="E242" s="98" t="str">
        <f>IF(OR(ISBLANK(E244),E244=0),"ไม่มีข้อมูล",(E243/E244)*100)</f>
        <v>ไม่มีข้อมูล</v>
      </c>
      <c r="F242" s="98" t="str">
        <f t="shared" ref="F242:K242" si="79">IF(OR(ISBLANK(F244),F244=0),"ไม่มีข้อมูล",(F243/F244)*100)</f>
        <v>ไม่มีข้อมูล</v>
      </c>
      <c r="G242" s="98" t="str">
        <f t="shared" si="79"/>
        <v>ไม่มีข้อมูล</v>
      </c>
      <c r="H242" s="98">
        <f t="shared" si="79"/>
        <v>61.621876473361624</v>
      </c>
      <c r="I242" s="98" t="str">
        <f t="shared" si="79"/>
        <v>ไม่มีข้อมูล</v>
      </c>
      <c r="J242" s="98" t="str">
        <f t="shared" si="79"/>
        <v>ไม่มีข้อมูล</v>
      </c>
      <c r="K242" s="98" t="str">
        <f t="shared" si="79"/>
        <v>ไม่มีข้อมูล</v>
      </c>
      <c r="L242" s="98" t="str">
        <f>IF(OR(ISBLANK(L244),L244=0),"ไม่มีข้อมูล",(L243/L244)*100)</f>
        <v>ไม่มีข้อมูล</v>
      </c>
      <c r="M242" s="99">
        <f>IF(OR(ISBLANK(M244),M244=0),"ไม่มีข้อมูล",(M243/M244)*100)</f>
        <v>61.621876473361624</v>
      </c>
      <c r="N242" s="240" t="s">
        <v>673</v>
      </c>
    </row>
    <row r="243" spans="1:14" ht="24" x14ac:dyDescent="0.25">
      <c r="A243" s="59"/>
      <c r="B243" s="60"/>
      <c r="C243" s="103" t="s">
        <v>80</v>
      </c>
      <c r="D243" s="62"/>
      <c r="E243" s="223"/>
      <c r="F243" s="223"/>
      <c r="G243" s="223"/>
      <c r="H243" s="223">
        <v>1307</v>
      </c>
      <c r="I243" s="223"/>
      <c r="J243" s="223"/>
      <c r="K243" s="223"/>
      <c r="L243" s="223"/>
      <c r="M243" s="63">
        <f>SUM(E243:L243)</f>
        <v>1307</v>
      </c>
      <c r="N243" s="240" t="s">
        <v>674</v>
      </c>
    </row>
    <row r="244" spans="1:14" ht="24" x14ac:dyDescent="0.25">
      <c r="A244" s="59"/>
      <c r="B244" s="59"/>
      <c r="C244" s="146" t="s">
        <v>81</v>
      </c>
      <c r="D244" s="148"/>
      <c r="E244" s="223"/>
      <c r="F244" s="223"/>
      <c r="G244" s="223"/>
      <c r="H244" s="223">
        <v>2121</v>
      </c>
      <c r="I244" s="223"/>
      <c r="J244" s="223"/>
      <c r="K244" s="223"/>
      <c r="L244" s="223"/>
      <c r="M244" s="63">
        <f>SUM(E244:L244)</f>
        <v>2121</v>
      </c>
      <c r="N244" s="240" t="s">
        <v>675</v>
      </c>
    </row>
    <row r="245" spans="1:14" x14ac:dyDescent="0.25">
      <c r="A245" s="88"/>
      <c r="B245" s="89"/>
      <c r="C245" s="90" t="s">
        <v>288</v>
      </c>
      <c r="D245" s="91"/>
      <c r="E245" s="117"/>
      <c r="F245" s="117"/>
      <c r="G245" s="117"/>
      <c r="H245" s="117"/>
      <c r="I245" s="117"/>
      <c r="J245" s="117"/>
      <c r="K245" s="117"/>
      <c r="L245" s="117"/>
      <c r="M245" s="118"/>
      <c r="N245" s="240" t="s">
        <v>483</v>
      </c>
    </row>
    <row r="246" spans="1:14" x14ac:dyDescent="0.25">
      <c r="A246" s="53">
        <v>31</v>
      </c>
      <c r="B246" s="54" t="s">
        <v>76</v>
      </c>
      <c r="C246" s="152" t="s">
        <v>24</v>
      </c>
      <c r="D246" s="94">
        <f>VLOOKUP(A246,target_tbl,$D$2+1,FALSE)</f>
        <v>85</v>
      </c>
      <c r="E246" s="57" t="str">
        <f t="shared" ref="E246:M246" si="80">IF(OR(ISBLANK(E248),E248=0),"ไม่มีข้อมูล",(E247/E248)*100)</f>
        <v>ไม่มีข้อมูล</v>
      </c>
      <c r="F246" s="57" t="str">
        <f t="shared" si="80"/>
        <v>ไม่มีข้อมูล</v>
      </c>
      <c r="G246" s="57" t="str">
        <f t="shared" si="80"/>
        <v>ไม่มีข้อมูล</v>
      </c>
      <c r="H246" s="57">
        <f t="shared" si="80"/>
        <v>75.785582255083185</v>
      </c>
      <c r="I246" s="57" t="str">
        <f t="shared" si="80"/>
        <v>ไม่มีข้อมูล</v>
      </c>
      <c r="J246" s="57" t="str">
        <f t="shared" si="80"/>
        <v>ไม่มีข้อมูล</v>
      </c>
      <c r="K246" s="57" t="str">
        <f t="shared" si="80"/>
        <v>ไม่มีข้อมูล</v>
      </c>
      <c r="L246" s="57" t="str">
        <f t="shared" si="80"/>
        <v>ไม่มีข้อมูล</v>
      </c>
      <c r="M246" s="58">
        <f t="shared" si="80"/>
        <v>75.785582255083185</v>
      </c>
      <c r="N246" s="240" t="s">
        <v>676</v>
      </c>
    </row>
    <row r="247" spans="1:14" x14ac:dyDescent="0.25">
      <c r="A247" s="59"/>
      <c r="B247" s="59"/>
      <c r="C247" s="103" t="s">
        <v>53</v>
      </c>
      <c r="D247" s="62"/>
      <c r="E247" s="223"/>
      <c r="F247" s="223"/>
      <c r="G247" s="223"/>
      <c r="H247" s="223">
        <v>410</v>
      </c>
      <c r="I247" s="223"/>
      <c r="J247" s="223"/>
      <c r="K247" s="223"/>
      <c r="L247" s="223"/>
      <c r="M247" s="63">
        <f>SUM(E247:L247)</f>
        <v>410</v>
      </c>
      <c r="N247" s="240" t="s">
        <v>677</v>
      </c>
    </row>
    <row r="248" spans="1:14" x14ac:dyDescent="0.25">
      <c r="A248" s="59"/>
      <c r="B248" s="59"/>
      <c r="C248" s="103" t="s">
        <v>54</v>
      </c>
      <c r="D248" s="62"/>
      <c r="E248" s="223"/>
      <c r="F248" s="223"/>
      <c r="G248" s="223"/>
      <c r="H248" s="223">
        <v>541</v>
      </c>
      <c r="I248" s="223"/>
      <c r="J248" s="223"/>
      <c r="K248" s="223"/>
      <c r="L248" s="223"/>
      <c r="M248" s="63">
        <f>SUM(E248:L248)</f>
        <v>541</v>
      </c>
      <c r="N248" s="240" t="s">
        <v>678</v>
      </c>
    </row>
    <row r="249" spans="1:14" x14ac:dyDescent="0.25">
      <c r="A249" s="88"/>
      <c r="B249" s="89"/>
      <c r="C249" s="90" t="s">
        <v>289</v>
      </c>
      <c r="D249" s="91"/>
      <c r="E249" s="117"/>
      <c r="F249" s="117"/>
      <c r="G249" s="117"/>
      <c r="H249" s="117"/>
      <c r="I249" s="117"/>
      <c r="J249" s="117"/>
      <c r="K249" s="117"/>
      <c r="L249" s="117"/>
      <c r="M249" s="118"/>
      <c r="N249" s="240" t="s">
        <v>483</v>
      </c>
    </row>
    <row r="250" spans="1:14" x14ac:dyDescent="0.25">
      <c r="A250" s="53">
        <v>32</v>
      </c>
      <c r="B250" s="54" t="s">
        <v>76</v>
      </c>
      <c r="C250" s="55" t="s">
        <v>82</v>
      </c>
      <c r="D250" s="97">
        <f>VLOOKUP(A250,target_tbl,$D$2+1,FALSE)</f>
        <v>0.4</v>
      </c>
      <c r="E250" s="57" t="str">
        <f>IF(OR(ISBLANK(E252),E252=0),"ไม่มีข้อมูล",(E251/E252)*100)</f>
        <v>ไม่มีข้อมูล</v>
      </c>
      <c r="F250" s="57" t="str">
        <f t="shared" ref="F250:K250" si="81">IF(OR(ISBLANK(F252),F252=0),"ไม่มีข้อมูล",(F251/F252)*100)</f>
        <v>ไม่มีข้อมูล</v>
      </c>
      <c r="G250" s="57" t="str">
        <f t="shared" si="81"/>
        <v>ไม่มีข้อมูล</v>
      </c>
      <c r="H250" s="57">
        <f t="shared" si="81"/>
        <v>1.0471204188481675</v>
      </c>
      <c r="I250" s="57" t="str">
        <f t="shared" si="81"/>
        <v>ไม่มีข้อมูล</v>
      </c>
      <c r="J250" s="57" t="str">
        <f t="shared" si="81"/>
        <v>ไม่มีข้อมูล</v>
      </c>
      <c r="K250" s="57" t="str">
        <f t="shared" si="81"/>
        <v>ไม่มีข้อมูล</v>
      </c>
      <c r="L250" s="57" t="str">
        <f>IF(OR(ISBLANK(L252),L252=0),"ไม่มีข้อมูล",(L251/L252)*100)</f>
        <v>ไม่มีข้อมูล</v>
      </c>
      <c r="M250" s="58">
        <f>IF(OR(ISBLANK(M252),M252=0),"ไม่มีข้อมูล",(M251/M252)*100)</f>
        <v>1.0471204188481675</v>
      </c>
      <c r="N250" s="240" t="s">
        <v>679</v>
      </c>
    </row>
    <row r="251" spans="1:14" x14ac:dyDescent="0.25">
      <c r="A251" s="59"/>
      <c r="B251" s="60"/>
      <c r="C251" s="103" t="s">
        <v>55</v>
      </c>
      <c r="D251" s="62"/>
      <c r="E251" s="223"/>
      <c r="F251" s="223"/>
      <c r="G251" s="223"/>
      <c r="H251" s="223">
        <v>2</v>
      </c>
      <c r="I251" s="223"/>
      <c r="J251" s="223"/>
      <c r="K251" s="223"/>
      <c r="L251" s="223"/>
      <c r="M251" s="63">
        <f>SUM(E251:L251)</f>
        <v>2</v>
      </c>
      <c r="N251" s="240" t="s">
        <v>680</v>
      </c>
    </row>
    <row r="252" spans="1:14" x14ac:dyDescent="0.25">
      <c r="A252" s="59"/>
      <c r="B252" s="59"/>
      <c r="C252" s="103" t="s">
        <v>290</v>
      </c>
      <c r="D252" s="62"/>
      <c r="E252" s="223"/>
      <c r="F252" s="223"/>
      <c r="G252" s="223"/>
      <c r="H252" s="223">
        <v>191</v>
      </c>
      <c r="I252" s="223"/>
      <c r="J252" s="223"/>
      <c r="K252" s="223"/>
      <c r="L252" s="223"/>
      <c r="M252" s="63">
        <f>SUM(E252:L252)</f>
        <v>191</v>
      </c>
      <c r="N252" s="240" t="s">
        <v>681</v>
      </c>
    </row>
    <row r="253" spans="1:14" x14ac:dyDescent="0.25">
      <c r="A253" s="88"/>
      <c r="B253" s="89"/>
      <c r="C253" s="90" t="s">
        <v>291</v>
      </c>
      <c r="D253" s="91"/>
      <c r="E253" s="117"/>
      <c r="F253" s="117"/>
      <c r="G253" s="117"/>
      <c r="H253" s="117"/>
      <c r="I253" s="117"/>
      <c r="J253" s="117"/>
      <c r="K253" s="117"/>
      <c r="L253" s="117"/>
      <c r="M253" s="118"/>
      <c r="N253" s="240" t="s">
        <v>483</v>
      </c>
    </row>
    <row r="254" spans="1:14" ht="24" x14ac:dyDescent="0.25">
      <c r="A254" s="53">
        <v>33</v>
      </c>
      <c r="B254" s="54" t="s">
        <v>75</v>
      </c>
      <c r="C254" s="55" t="s">
        <v>292</v>
      </c>
      <c r="D254" s="97">
        <f>VLOOKUP(A254,target_tbl,$D$2+1,FALSE)</f>
        <v>20</v>
      </c>
      <c r="E254" s="98" t="str">
        <f>IF(OR(ISBLANK(E256),E256=0),"ไม่มีข้อมูล",(E255/E256)*100)</f>
        <v>ไม่มีข้อมูล</v>
      </c>
      <c r="F254" s="98" t="str">
        <f t="shared" ref="F254:K254" si="82">IF(OR(ISBLANK(F256),F256=0),"ไม่มีข้อมูล",(F255/F256)*100)</f>
        <v>ไม่มีข้อมูล</v>
      </c>
      <c r="G254" s="98" t="str">
        <f t="shared" si="82"/>
        <v>ไม่มีข้อมูล</v>
      </c>
      <c r="H254" s="98">
        <f t="shared" si="82"/>
        <v>52.694610778443121</v>
      </c>
      <c r="I254" s="98" t="str">
        <f t="shared" si="82"/>
        <v>ไม่มีข้อมูล</v>
      </c>
      <c r="J254" s="98" t="str">
        <f t="shared" si="82"/>
        <v>ไม่มีข้อมูล</v>
      </c>
      <c r="K254" s="98" t="str">
        <f t="shared" si="82"/>
        <v>ไม่มีข้อมูล</v>
      </c>
      <c r="L254" s="98" t="str">
        <f>IF(OR(ISBLANK(L256),L256=0),"ไม่มีข้อมูล",(L255/L256)*100)</f>
        <v>ไม่มีข้อมูล</v>
      </c>
      <c r="M254" s="99">
        <f>IF(OR(ISBLANK(M256),M256=0),"ไม่มีข้อมูล",(M255/M256)*100)</f>
        <v>52.694610778443121</v>
      </c>
      <c r="N254" s="240" t="s">
        <v>682</v>
      </c>
    </row>
    <row r="255" spans="1:14" x14ac:dyDescent="0.25">
      <c r="A255" s="59"/>
      <c r="B255" s="60">
        <v>11</v>
      </c>
      <c r="C255" s="103" t="s">
        <v>293</v>
      </c>
      <c r="D255" s="62"/>
      <c r="E255" s="223"/>
      <c r="F255" s="223"/>
      <c r="G255" s="223"/>
      <c r="H255" s="223">
        <v>88</v>
      </c>
      <c r="I255" s="223"/>
      <c r="J255" s="223"/>
      <c r="K255" s="223"/>
      <c r="L255" s="223"/>
      <c r="M255" s="63">
        <f>SUM(E255:L255)</f>
        <v>88</v>
      </c>
      <c r="N255" s="240" t="s">
        <v>683</v>
      </c>
    </row>
    <row r="256" spans="1:14" ht="24" x14ac:dyDescent="0.25">
      <c r="A256" s="64"/>
      <c r="B256" s="59"/>
      <c r="C256" s="103" t="s">
        <v>294</v>
      </c>
      <c r="D256" s="62"/>
      <c r="E256" s="226"/>
      <c r="F256" s="226"/>
      <c r="G256" s="226"/>
      <c r="H256" s="226">
        <v>167</v>
      </c>
      <c r="I256" s="226"/>
      <c r="J256" s="226"/>
      <c r="K256" s="226"/>
      <c r="L256" s="226"/>
      <c r="M256" s="87">
        <f>SUM(E256:L256)</f>
        <v>167</v>
      </c>
      <c r="N256" s="240" t="s">
        <v>684</v>
      </c>
    </row>
    <row r="257" spans="1:14" ht="24" x14ac:dyDescent="0.25">
      <c r="A257" s="122">
        <v>34</v>
      </c>
      <c r="B257" s="54" t="s">
        <v>75</v>
      </c>
      <c r="C257" s="55" t="s">
        <v>296</v>
      </c>
      <c r="D257" s="97">
        <f>VLOOKUP(A257,target_tbl,$D$2+1,FALSE)</f>
        <v>40</v>
      </c>
      <c r="E257" s="98" t="str">
        <f>IF(OR(ISBLANK(E259),E259=0),"ไม่มีข้อมูล",(E258/E259)*100)</f>
        <v>ไม่มีข้อมูล</v>
      </c>
      <c r="F257" s="98" t="str">
        <f t="shared" ref="F257:K257" si="83">IF(OR(ISBLANK(F259),F259=0),"ไม่มีข้อมูล",(F258/F259)*100)</f>
        <v>ไม่มีข้อมูล</v>
      </c>
      <c r="G257" s="98" t="str">
        <f t="shared" si="83"/>
        <v>ไม่มีข้อมูล</v>
      </c>
      <c r="H257" s="98">
        <f t="shared" si="83"/>
        <v>75.210084033613441</v>
      </c>
      <c r="I257" s="98" t="str">
        <f t="shared" si="83"/>
        <v>ไม่มีข้อมูล</v>
      </c>
      <c r="J257" s="98" t="str">
        <f t="shared" si="83"/>
        <v>ไม่มีข้อมูล</v>
      </c>
      <c r="K257" s="98" t="str">
        <f t="shared" si="83"/>
        <v>ไม่มีข้อมูล</v>
      </c>
      <c r="L257" s="98" t="str">
        <f>IF(OR(ISBLANK(L259),L259=0),"ไม่มีข้อมูล",(L258/L259)*100)</f>
        <v>ไม่มีข้อมูล</v>
      </c>
      <c r="M257" s="99">
        <f>IF(OR(ISBLANK(M259),M259=0),"ไม่มีข้อมูล",(M258/M259)*100)</f>
        <v>75.210084033613441</v>
      </c>
      <c r="N257" s="240" t="s">
        <v>685</v>
      </c>
    </row>
    <row r="258" spans="1:14" ht="24" x14ac:dyDescent="0.25">
      <c r="A258" s="124"/>
      <c r="B258" s="60">
        <v>12</v>
      </c>
      <c r="C258" s="103" t="s">
        <v>297</v>
      </c>
      <c r="D258" s="62"/>
      <c r="E258" s="223"/>
      <c r="F258" s="223"/>
      <c r="G258" s="223"/>
      <c r="H258" s="223">
        <v>179</v>
      </c>
      <c r="I258" s="223"/>
      <c r="J258" s="223"/>
      <c r="K258" s="223"/>
      <c r="L258" s="223"/>
      <c r="M258" s="63">
        <f>SUM(E258:L258)</f>
        <v>179</v>
      </c>
      <c r="N258" s="240" t="s">
        <v>686</v>
      </c>
    </row>
    <row r="259" spans="1:14" ht="24" x14ac:dyDescent="0.25">
      <c r="A259" s="124"/>
      <c r="B259" s="59"/>
      <c r="C259" s="103" t="s">
        <v>298</v>
      </c>
      <c r="D259" s="62"/>
      <c r="E259" s="226"/>
      <c r="F259" s="226"/>
      <c r="G259" s="226"/>
      <c r="H259" s="226">
        <v>238</v>
      </c>
      <c r="I259" s="226"/>
      <c r="J259" s="226"/>
      <c r="K259" s="226"/>
      <c r="L259" s="226"/>
      <c r="M259" s="63">
        <f>SUM(E259:L259)</f>
        <v>238</v>
      </c>
      <c r="N259" s="240" t="s">
        <v>687</v>
      </c>
    </row>
    <row r="260" spans="1:14" x14ac:dyDescent="0.25">
      <c r="A260" s="88"/>
      <c r="B260" s="89"/>
      <c r="C260" s="90" t="s">
        <v>295</v>
      </c>
      <c r="D260" s="91"/>
      <c r="E260" s="117"/>
      <c r="F260" s="117"/>
      <c r="G260" s="117"/>
      <c r="H260" s="117"/>
      <c r="I260" s="117"/>
      <c r="J260" s="117"/>
      <c r="K260" s="117"/>
      <c r="L260" s="117"/>
      <c r="M260" s="118"/>
      <c r="N260" s="240" t="s">
        <v>483</v>
      </c>
    </row>
    <row r="261" spans="1:14" ht="23.25" customHeight="1" x14ac:dyDescent="0.25">
      <c r="A261" s="53">
        <v>35</v>
      </c>
      <c r="B261" s="54" t="s">
        <v>76</v>
      </c>
      <c r="C261" s="55" t="s">
        <v>401</v>
      </c>
      <c r="D261" s="97">
        <f>VLOOKUP(A261,target_tbl,$D$2+1,FALSE)</f>
        <v>25</v>
      </c>
      <c r="E261" s="98" t="str">
        <f>IF(OR(ISBLANK(E264),E264=0),"ไม่มีข้อมูล",(E263/E264)*100)</f>
        <v>ไม่มีข้อมูล</v>
      </c>
      <c r="F261" s="98" t="str">
        <f t="shared" ref="F261:K261" si="84">IF(OR(ISBLANK(F264),F264=0),"ไม่มีข้อมูล",(F263/F264)*100)</f>
        <v>ไม่มีข้อมูล</v>
      </c>
      <c r="G261" s="98" t="str">
        <f t="shared" si="84"/>
        <v>ไม่มีข้อมูล</v>
      </c>
      <c r="H261" s="98">
        <f t="shared" si="84"/>
        <v>100</v>
      </c>
      <c r="I261" s="98" t="str">
        <f t="shared" si="84"/>
        <v>ไม่มีข้อมูล</v>
      </c>
      <c r="J261" s="98" t="str">
        <f t="shared" si="84"/>
        <v>ไม่มีข้อมูล</v>
      </c>
      <c r="K261" s="98" t="str">
        <f t="shared" si="84"/>
        <v>ไม่มีข้อมูล</v>
      </c>
      <c r="L261" s="98" t="str">
        <f>IF(OR(ISBLANK(L264),L264=0),"ไม่มีข้อมูล",(L263/L264)*100)</f>
        <v>ไม่มีข้อมูล</v>
      </c>
      <c r="M261" s="99">
        <f>IF(OR(ISBLANK(M264),M264=0),"ไม่มีข้อมูล",(M263/M264)*100)</f>
        <v>100</v>
      </c>
      <c r="N261" s="240" t="s">
        <v>688</v>
      </c>
    </row>
    <row r="262" spans="1:14" ht="36" x14ac:dyDescent="0.25">
      <c r="A262" s="59">
        <v>35.1</v>
      </c>
      <c r="B262" s="59"/>
      <c r="C262" s="153" t="s">
        <v>299</v>
      </c>
      <c r="D262" s="94">
        <f>VLOOKUP(A262,target_tbl,$D$2+1,FALSE)</f>
        <v>50</v>
      </c>
      <c r="E262" s="98" t="str">
        <f>IF(OR(ISBLANK(E266),E266=0),"ไม่มีข้อมูล",(E265/E266)*100)</f>
        <v>ไม่มีข้อมูล</v>
      </c>
      <c r="F262" s="98" t="str">
        <f t="shared" ref="F262:L262" si="85">IF(OR(ISBLANK(F266),F266=0),"ไม่มีข้อมูล",(F265/F266)*100)</f>
        <v>ไม่มีข้อมูล</v>
      </c>
      <c r="G262" s="98" t="str">
        <f t="shared" si="85"/>
        <v>ไม่มีข้อมูล</v>
      </c>
      <c r="H262" s="98">
        <f t="shared" si="85"/>
        <v>53.731343283582092</v>
      </c>
      <c r="I262" s="98" t="str">
        <f t="shared" si="85"/>
        <v>ไม่มีข้อมูล</v>
      </c>
      <c r="J262" s="98" t="str">
        <f t="shared" si="85"/>
        <v>ไม่มีข้อมูล</v>
      </c>
      <c r="K262" s="98" t="str">
        <f t="shared" si="85"/>
        <v>ไม่มีข้อมูล</v>
      </c>
      <c r="L262" s="98" t="str">
        <f t="shared" si="85"/>
        <v>ไม่มีข้อมูล</v>
      </c>
      <c r="M262" s="99">
        <f>IF(OR(ISBLANK(M266),M266=0),"ไม่มีข้อมูล",(M265/M266)*100)</f>
        <v>53.731343283582092</v>
      </c>
      <c r="N262" s="240" t="s">
        <v>689</v>
      </c>
    </row>
    <row r="263" spans="1:14" ht="24" x14ac:dyDescent="0.25">
      <c r="A263" s="59"/>
      <c r="B263" s="59"/>
      <c r="C263" s="103" t="s">
        <v>300</v>
      </c>
      <c r="D263" s="62"/>
      <c r="E263" s="223"/>
      <c r="F263" s="223"/>
      <c r="G263" s="223"/>
      <c r="H263" s="223">
        <v>9</v>
      </c>
      <c r="I263" s="223"/>
      <c r="J263" s="223"/>
      <c r="K263" s="223"/>
      <c r="L263" s="223"/>
      <c r="M263" s="63">
        <f>SUM(E263:L263)</f>
        <v>9</v>
      </c>
      <c r="N263" s="240" t="s">
        <v>690</v>
      </c>
    </row>
    <row r="264" spans="1:14" x14ac:dyDescent="0.25">
      <c r="A264" s="59"/>
      <c r="B264" s="59"/>
      <c r="C264" s="103" t="s">
        <v>301</v>
      </c>
      <c r="D264" s="62"/>
      <c r="E264" s="223"/>
      <c r="F264" s="223"/>
      <c r="G264" s="223"/>
      <c r="H264" s="223">
        <v>9</v>
      </c>
      <c r="I264" s="223"/>
      <c r="J264" s="223"/>
      <c r="K264" s="223"/>
      <c r="L264" s="223"/>
      <c r="M264" s="63">
        <f>SUM(E264:L264)</f>
        <v>9</v>
      </c>
      <c r="N264" s="240" t="s">
        <v>691</v>
      </c>
    </row>
    <row r="265" spans="1:14" ht="36" x14ac:dyDescent="0.25">
      <c r="A265" s="59"/>
      <c r="B265" s="59"/>
      <c r="C265" s="101" t="s">
        <v>302</v>
      </c>
      <c r="D265" s="62"/>
      <c r="E265" s="223"/>
      <c r="F265" s="223"/>
      <c r="G265" s="223"/>
      <c r="H265" s="223">
        <v>36</v>
      </c>
      <c r="I265" s="223"/>
      <c r="J265" s="223"/>
      <c r="K265" s="223"/>
      <c r="L265" s="223"/>
      <c r="M265" s="63">
        <f>SUM(E265:L265)</f>
        <v>36</v>
      </c>
      <c r="N265" s="240" t="s">
        <v>692</v>
      </c>
    </row>
    <row r="266" spans="1:14" ht="36" x14ac:dyDescent="0.25">
      <c r="A266" s="59"/>
      <c r="B266" s="59"/>
      <c r="C266" s="101" t="s">
        <v>303</v>
      </c>
      <c r="D266" s="62"/>
      <c r="E266" s="223"/>
      <c r="F266" s="223"/>
      <c r="G266" s="223"/>
      <c r="H266" s="223">
        <v>67</v>
      </c>
      <c r="I266" s="223"/>
      <c r="J266" s="223"/>
      <c r="K266" s="223"/>
      <c r="L266" s="223"/>
      <c r="M266" s="63">
        <f>SUM(E266:L266)</f>
        <v>67</v>
      </c>
      <c r="N266" s="240" t="s">
        <v>693</v>
      </c>
    </row>
    <row r="267" spans="1:14" x14ac:dyDescent="0.25">
      <c r="A267" s="88"/>
      <c r="B267" s="89"/>
      <c r="C267" s="90" t="s">
        <v>304</v>
      </c>
      <c r="D267" s="91"/>
      <c r="E267" s="117"/>
      <c r="F267" s="117"/>
      <c r="G267" s="117"/>
      <c r="H267" s="117"/>
      <c r="I267" s="117"/>
      <c r="J267" s="117"/>
      <c r="K267" s="117"/>
      <c r="L267" s="117"/>
      <c r="M267" s="118"/>
      <c r="N267" s="240" t="s">
        <v>483</v>
      </c>
    </row>
    <row r="268" spans="1:14" x14ac:dyDescent="0.25">
      <c r="A268" s="112">
        <v>36</v>
      </c>
      <c r="B268" s="54" t="s">
        <v>76</v>
      </c>
      <c r="C268" s="55" t="s">
        <v>25</v>
      </c>
      <c r="D268" s="97">
        <f>VLOOKUP(A268,target_tbl,$D$2+1,FALSE)</f>
        <v>20</v>
      </c>
      <c r="E268" s="98" t="str">
        <f>IF(OR(ISBLANK(E270),E270=0),"ไม่มีข้อมูล",(E269/E270)*100)</f>
        <v>ไม่มีข้อมูล</v>
      </c>
      <c r="F268" s="98" t="str">
        <f t="shared" ref="F268:K268" si="86">IF(OR(ISBLANK(F270),F270=0),"ไม่มีข้อมูล",(F269/F270)*100)</f>
        <v>ไม่มีข้อมูล</v>
      </c>
      <c r="G268" s="98" t="str">
        <f t="shared" si="86"/>
        <v>ไม่มีข้อมูล</v>
      </c>
      <c r="H268" s="98">
        <f t="shared" si="86"/>
        <v>99.280575539568346</v>
      </c>
      <c r="I268" s="98" t="str">
        <f t="shared" si="86"/>
        <v>ไม่มีข้อมูล</v>
      </c>
      <c r="J268" s="98" t="str">
        <f t="shared" si="86"/>
        <v>ไม่มีข้อมูล</v>
      </c>
      <c r="K268" s="98" t="str">
        <f t="shared" si="86"/>
        <v>ไม่มีข้อมูล</v>
      </c>
      <c r="L268" s="98" t="str">
        <f>IF(OR(ISBLANK(L270),L270=0),"ไม่มีข้อมูล",(L269/L270)*100)</f>
        <v>ไม่มีข้อมูล</v>
      </c>
      <c r="M268" s="99">
        <f>IF(OR(ISBLANK(M270),M270=0),"ไม่มีข้อมูล",(M269/M270)*100)</f>
        <v>99.280575539568346</v>
      </c>
      <c r="N268" s="240" t="s">
        <v>694</v>
      </c>
    </row>
    <row r="269" spans="1:14" x14ac:dyDescent="0.25">
      <c r="A269" s="113"/>
      <c r="B269" s="60"/>
      <c r="C269" s="103" t="s">
        <v>30</v>
      </c>
      <c r="D269" s="62"/>
      <c r="E269" s="223"/>
      <c r="F269" s="223"/>
      <c r="G269" s="223"/>
      <c r="H269" s="223">
        <v>138</v>
      </c>
      <c r="I269" s="223"/>
      <c r="J269" s="223"/>
      <c r="K269" s="223"/>
      <c r="L269" s="223"/>
      <c r="M269" s="63">
        <f>SUM(E269:L269)</f>
        <v>138</v>
      </c>
      <c r="N269" s="240" t="s">
        <v>695</v>
      </c>
    </row>
    <row r="270" spans="1:14" ht="24" x14ac:dyDescent="0.25">
      <c r="A270" s="113"/>
      <c r="B270" s="59"/>
      <c r="C270" s="103" t="s">
        <v>305</v>
      </c>
      <c r="D270" s="62"/>
      <c r="E270" s="223"/>
      <c r="F270" s="223"/>
      <c r="G270" s="223"/>
      <c r="H270" s="223">
        <v>139</v>
      </c>
      <c r="I270" s="223"/>
      <c r="J270" s="223"/>
      <c r="K270" s="223"/>
      <c r="L270" s="223"/>
      <c r="M270" s="63">
        <f>SUM(E270:L270)</f>
        <v>139</v>
      </c>
      <c r="N270" s="240" t="s">
        <v>696</v>
      </c>
    </row>
    <row r="271" spans="1:14" x14ac:dyDescent="0.25">
      <c r="A271" s="154"/>
      <c r="B271" s="106"/>
      <c r="C271" s="106" t="s">
        <v>90</v>
      </c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240" t="s">
        <v>483</v>
      </c>
    </row>
    <row r="272" spans="1:14" x14ac:dyDescent="0.25">
      <c r="A272" s="155"/>
      <c r="B272" s="156"/>
      <c r="C272" s="49" t="s">
        <v>92</v>
      </c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240" t="s">
        <v>483</v>
      </c>
    </row>
    <row r="273" spans="1:14" ht="16.5" customHeight="1" x14ac:dyDescent="0.25">
      <c r="A273" s="112">
        <v>37</v>
      </c>
      <c r="B273" s="54" t="s">
        <v>75</v>
      </c>
      <c r="C273" s="55" t="s">
        <v>407</v>
      </c>
      <c r="D273" s="97">
        <f t="shared" ref="D273:D279" si="87">VLOOKUP(A273,target_tbl,$D$2+1,FALSE)</f>
        <v>15</v>
      </c>
      <c r="E273" s="98" t="str">
        <f>IF(OR(ISBLANK(E281),E281=0),"ไม่มีข้อมูล",(E280/E281)*100)</f>
        <v>ไม่มีข้อมูล</v>
      </c>
      <c r="F273" s="98" t="str">
        <f t="shared" ref="F273:K273" si="88">IF(OR(ISBLANK(F281),F281=0),"ไม่มีข้อมูล",(F280/F281)*100)</f>
        <v>ไม่มีข้อมูล</v>
      </c>
      <c r="G273" s="98" t="str">
        <f t="shared" si="88"/>
        <v>ไม่มีข้อมูล</v>
      </c>
      <c r="H273" s="98">
        <f t="shared" si="88"/>
        <v>10.741206030150753</v>
      </c>
      <c r="I273" s="98" t="str">
        <f t="shared" si="88"/>
        <v>ไม่มีข้อมูล</v>
      </c>
      <c r="J273" s="98" t="str">
        <f t="shared" si="88"/>
        <v>ไม่มีข้อมูล</v>
      </c>
      <c r="K273" s="98" t="str">
        <f t="shared" si="88"/>
        <v>ไม่มีข้อมูล</v>
      </c>
      <c r="L273" s="98" t="str">
        <f>IF(OR(ISBLANK(L281),L281=0),"ไม่มีข้อมูล",(L280/L281)*100)</f>
        <v>ไม่มีข้อมูล</v>
      </c>
      <c r="M273" s="99">
        <f>IF(OR(ISBLANK(M281),M281=0),"ไม่มีข้อมูล",(M280/M281)*100)</f>
        <v>10.741206030150753</v>
      </c>
      <c r="N273" s="240" t="s">
        <v>697</v>
      </c>
    </row>
    <row r="274" spans="1:14" ht="24" x14ac:dyDescent="0.25">
      <c r="A274" s="157" t="s">
        <v>308</v>
      </c>
      <c r="B274" s="60">
        <v>13</v>
      </c>
      <c r="C274" s="100" t="s">
        <v>408</v>
      </c>
      <c r="D274" s="94">
        <f t="shared" si="87"/>
        <v>60</v>
      </c>
      <c r="E274" s="98" t="str">
        <f>IF(OR(ISBLANK(E283),E283=0),"ไม่มีข้อมูล",(E282/E283)*100)</f>
        <v>ไม่มีข้อมูล</v>
      </c>
      <c r="F274" s="98" t="str">
        <f t="shared" ref="F274:K274" si="89">IF(OR(ISBLANK(F283),F283=0),"ไม่มีข้อมูล",(F282/F283)*100)</f>
        <v>ไม่มีข้อมูล</v>
      </c>
      <c r="G274" s="98" t="str">
        <f t="shared" si="89"/>
        <v>ไม่มีข้อมูล</v>
      </c>
      <c r="H274" s="98">
        <f t="shared" si="89"/>
        <v>26.666666666666668</v>
      </c>
      <c r="I274" s="98" t="str">
        <f t="shared" si="89"/>
        <v>ไม่มีข้อมูล</v>
      </c>
      <c r="J274" s="98" t="str">
        <f t="shared" si="89"/>
        <v>ไม่มีข้อมูล</v>
      </c>
      <c r="K274" s="98" t="str">
        <f t="shared" si="89"/>
        <v>ไม่มีข้อมูล</v>
      </c>
      <c r="L274" s="98" t="str">
        <f>IF(OR(ISBLANK(L283),L283=0),"ไม่มีข้อมูล",(L282/L283)*100)</f>
        <v>ไม่มีข้อมูล</v>
      </c>
      <c r="M274" s="99">
        <f>IF(OR(ISBLANK(M283),M283=0),"ไม่มีข้อมูล",(M282/M283)*100)</f>
        <v>26.666666666666668</v>
      </c>
      <c r="N274" s="240" t="s">
        <v>698</v>
      </c>
    </row>
    <row r="275" spans="1:14" ht="20.25" customHeight="1" x14ac:dyDescent="0.25">
      <c r="A275" s="157" t="s">
        <v>309</v>
      </c>
      <c r="B275" s="59"/>
      <c r="C275" s="100" t="s">
        <v>409</v>
      </c>
      <c r="D275" s="94" t="str">
        <f t="shared" si="87"/>
        <v>Q4</v>
      </c>
      <c r="E275" s="98" t="str">
        <f>IF(OR(ISBLANK(E285),E285=0),"ไม่มีข้อมูล",(E284/E285)*100)</f>
        <v>ไม่มีข้อมูล</v>
      </c>
      <c r="F275" s="98" t="str">
        <f t="shared" ref="F275:K275" si="90">IF(OR(ISBLANK(F285),F285=0),"ไม่มีข้อมูล",(F284/F285)*100)</f>
        <v>ไม่มีข้อมูล</v>
      </c>
      <c r="G275" s="98" t="str">
        <f t="shared" si="90"/>
        <v>ไม่มีข้อมูล</v>
      </c>
      <c r="H275" s="98">
        <f t="shared" si="90"/>
        <v>75.679758308157091</v>
      </c>
      <c r="I275" s="98" t="str">
        <f t="shared" si="90"/>
        <v>ไม่มีข้อมูล</v>
      </c>
      <c r="J275" s="98" t="str">
        <f t="shared" si="90"/>
        <v>ไม่มีข้อมูล</v>
      </c>
      <c r="K275" s="98" t="str">
        <f t="shared" si="90"/>
        <v>ไม่มีข้อมูล</v>
      </c>
      <c r="L275" s="98" t="str">
        <f>IF(OR(ISBLANK(L285),L285=0),"ไม่มีข้อมูล",(L284/L285)*100)</f>
        <v>ไม่มีข้อมูล</v>
      </c>
      <c r="M275" s="99">
        <f>IF(OR(ISBLANK(M285),M285=0),"ไม่มีข้อมูล",(M284/M285)*100)</f>
        <v>75.679758308157091</v>
      </c>
      <c r="N275" s="240" t="s">
        <v>699</v>
      </c>
    </row>
    <row r="276" spans="1:14" ht="24" x14ac:dyDescent="0.25">
      <c r="A276" s="157" t="s">
        <v>310</v>
      </c>
      <c r="B276" s="59"/>
      <c r="C276" s="100" t="s">
        <v>410</v>
      </c>
      <c r="D276" s="94">
        <f t="shared" si="87"/>
        <v>100</v>
      </c>
      <c r="E276" s="98" t="str">
        <f>IF(OR(ISBLANK(E287),E287=0),"ไม่มีข้อมูล",(E286/E287)*100)</f>
        <v>ไม่มีข้อมูล</v>
      </c>
      <c r="F276" s="98" t="str">
        <f t="shared" ref="F276:K276" si="91">IF(OR(ISBLANK(F287),F287=0),"ไม่มีข้อมูล",(F286/F287)*100)</f>
        <v>ไม่มีข้อมูล</v>
      </c>
      <c r="G276" s="98" t="str">
        <f t="shared" si="91"/>
        <v>ไม่มีข้อมูล</v>
      </c>
      <c r="H276" s="98">
        <f t="shared" si="91"/>
        <v>1.1013215859030838</v>
      </c>
      <c r="I276" s="98" t="str">
        <f t="shared" si="91"/>
        <v>ไม่มีข้อมูล</v>
      </c>
      <c r="J276" s="98" t="str">
        <f t="shared" si="91"/>
        <v>ไม่มีข้อมูล</v>
      </c>
      <c r="K276" s="98" t="str">
        <f t="shared" si="91"/>
        <v>ไม่มีข้อมูล</v>
      </c>
      <c r="L276" s="98" t="str">
        <f>IF(OR(ISBLANK(L287),L287=0),"ไม่มีข้อมูล",(L286/L287)*100)</f>
        <v>ไม่มีข้อมูล</v>
      </c>
      <c r="M276" s="99">
        <f>IF(OR(ISBLANK(M287),M287=0),"ไม่มีข้อมูล",(M286/M287)*100)</f>
        <v>1.1013215859030838</v>
      </c>
      <c r="N276" s="240" t="s">
        <v>700</v>
      </c>
    </row>
    <row r="277" spans="1:14" ht="24" x14ac:dyDescent="0.25">
      <c r="A277" s="157" t="s">
        <v>311</v>
      </c>
      <c r="B277" s="59"/>
      <c r="C277" s="100" t="s">
        <v>307</v>
      </c>
      <c r="D277" s="94">
        <f t="shared" si="87"/>
        <v>45</v>
      </c>
      <c r="E277" s="98" t="str">
        <f>IF(OR(ISBLANK(E289),E289=0),"ไม่มีข้อมูล",(E288/E289)*100)</f>
        <v>ไม่มีข้อมูล</v>
      </c>
      <c r="F277" s="98" t="str">
        <f t="shared" ref="F277:K277" si="92">IF(OR(ISBLANK(F289),F289=0),"ไม่มีข้อมูล",(F288/F289)*100)</f>
        <v>ไม่มีข้อมูล</v>
      </c>
      <c r="G277" s="98" t="str">
        <f t="shared" si="92"/>
        <v>ไม่มีข้อมูล</v>
      </c>
      <c r="H277" s="98">
        <f t="shared" si="92"/>
        <v>23.783783783783786</v>
      </c>
      <c r="I277" s="98" t="str">
        <f t="shared" si="92"/>
        <v>ไม่มีข้อมูล</v>
      </c>
      <c r="J277" s="98" t="str">
        <f t="shared" si="92"/>
        <v>ไม่มีข้อมูล</v>
      </c>
      <c r="K277" s="98" t="str">
        <f t="shared" si="92"/>
        <v>ไม่มีข้อมูล</v>
      </c>
      <c r="L277" s="98" t="str">
        <f>IF(OR(ISBLANK(L289),L289=0),"ไม่มีข้อมูล",(L288/L289)*100)</f>
        <v>ไม่มีข้อมูล</v>
      </c>
      <c r="M277" s="99">
        <f>IF(OR(ISBLANK(M289),M289=0),"ไม่มีข้อมูล",(M288/M289)*100)</f>
        <v>23.783783783783786</v>
      </c>
      <c r="N277" s="240" t="s">
        <v>701</v>
      </c>
    </row>
    <row r="278" spans="1:14" x14ac:dyDescent="0.25">
      <c r="A278" s="157" t="s">
        <v>312</v>
      </c>
      <c r="B278" s="59"/>
      <c r="C278" s="100" t="s">
        <v>411</v>
      </c>
      <c r="D278" s="94" t="str">
        <f t="shared" si="87"/>
        <v>Q4</v>
      </c>
      <c r="E278" s="98" t="str">
        <f>IF(OR(ISBLANK(E291),E291=0),"ไม่มีข้อมูล",(E290/E291)*100)</f>
        <v>ไม่มีข้อมูล</v>
      </c>
      <c r="F278" s="98" t="str">
        <f t="shared" ref="F278:K278" si="93">IF(OR(ISBLANK(F291),F291=0),"ไม่มีข้อมูล",(F290/F291)*100)</f>
        <v>ไม่มีข้อมูล</v>
      </c>
      <c r="G278" s="98" t="str">
        <f t="shared" si="93"/>
        <v>ไม่มีข้อมูล</v>
      </c>
      <c r="H278" s="98">
        <f t="shared" si="93"/>
        <v>50</v>
      </c>
      <c r="I278" s="98" t="str">
        <f t="shared" si="93"/>
        <v>ไม่มีข้อมูล</v>
      </c>
      <c r="J278" s="98" t="str">
        <f t="shared" si="93"/>
        <v>ไม่มีข้อมูล</v>
      </c>
      <c r="K278" s="98" t="str">
        <f t="shared" si="93"/>
        <v>ไม่มีข้อมูล</v>
      </c>
      <c r="L278" s="98" t="str">
        <f>IF(OR(ISBLANK(L291),L291=0),"ไม่มีข้อมูล",(L290/L291)*100)</f>
        <v>ไม่มีข้อมูล</v>
      </c>
      <c r="M278" s="99">
        <f>IF(OR(ISBLANK(M291),M291=0),"ไม่มีข้อมูล",(M290/M291)*100)</f>
        <v>50</v>
      </c>
      <c r="N278" s="240" t="s">
        <v>702</v>
      </c>
    </row>
    <row r="279" spans="1:14" x14ac:dyDescent="0.25">
      <c r="A279" s="157" t="s">
        <v>313</v>
      </c>
      <c r="B279" s="59"/>
      <c r="C279" s="100" t="s">
        <v>412</v>
      </c>
      <c r="D279" s="94" t="str">
        <f t="shared" si="87"/>
        <v>Q4</v>
      </c>
      <c r="E279" s="98" t="str">
        <f>IF(OR(ISBLANK(E293),E293=0),"ไม่มีข้อมูล",(E292/E293)*100)</f>
        <v>ไม่มีข้อมูล</v>
      </c>
      <c r="F279" s="98" t="str">
        <f t="shared" ref="F279:K279" si="94">IF(OR(ISBLANK(F293),F293=0),"ไม่มีข้อมูล",(F292/F293)*100)</f>
        <v>ไม่มีข้อมูล</v>
      </c>
      <c r="G279" s="98" t="str">
        <f t="shared" si="94"/>
        <v>ไม่มีข้อมูล</v>
      </c>
      <c r="H279" s="98">
        <f t="shared" si="94"/>
        <v>50</v>
      </c>
      <c r="I279" s="98" t="str">
        <f t="shared" si="94"/>
        <v>ไม่มีข้อมูล</v>
      </c>
      <c r="J279" s="98" t="str">
        <f t="shared" si="94"/>
        <v>ไม่มีข้อมูล</v>
      </c>
      <c r="K279" s="98" t="str">
        <f t="shared" si="94"/>
        <v>ไม่มีข้อมูล</v>
      </c>
      <c r="L279" s="98" t="str">
        <f>IF(OR(ISBLANK(L293),L293=0),"ไม่มีข้อมูล",(L292/L293)*100)</f>
        <v>ไม่มีข้อมูล</v>
      </c>
      <c r="M279" s="99">
        <f>IF(OR(ISBLANK(M293),M293=0),"ไม่มีข้อมูล",(M292/M293)*100)</f>
        <v>50</v>
      </c>
      <c r="N279" s="240" t="s">
        <v>703</v>
      </c>
    </row>
    <row r="280" spans="1:14" x14ac:dyDescent="0.25">
      <c r="A280" s="113"/>
      <c r="B280" s="60"/>
      <c r="C280" s="101" t="s">
        <v>116</v>
      </c>
      <c r="D280" s="62"/>
      <c r="E280" s="223"/>
      <c r="F280" s="223"/>
      <c r="G280" s="223"/>
      <c r="H280" s="223">
        <v>171</v>
      </c>
      <c r="I280" s="223"/>
      <c r="J280" s="223"/>
      <c r="K280" s="223"/>
      <c r="L280" s="223"/>
      <c r="M280" s="63">
        <f t="shared" ref="M280:M293" si="95">SUM(E280:L280)</f>
        <v>171</v>
      </c>
      <c r="N280" s="240" t="s">
        <v>704</v>
      </c>
    </row>
    <row r="281" spans="1:14" x14ac:dyDescent="0.25">
      <c r="A281" s="113"/>
      <c r="B281" s="59"/>
      <c r="C281" s="101" t="s">
        <v>31</v>
      </c>
      <c r="D281" s="62"/>
      <c r="E281" s="223"/>
      <c r="F281" s="223"/>
      <c r="G281" s="223"/>
      <c r="H281" s="223">
        <v>1592</v>
      </c>
      <c r="I281" s="223"/>
      <c r="J281" s="223"/>
      <c r="K281" s="223"/>
      <c r="L281" s="223"/>
      <c r="M281" s="63">
        <f t="shared" si="95"/>
        <v>1592</v>
      </c>
      <c r="N281" s="240" t="s">
        <v>705</v>
      </c>
    </row>
    <row r="282" spans="1:14" ht="24" x14ac:dyDescent="0.25">
      <c r="A282" s="157"/>
      <c r="B282" s="59"/>
      <c r="C282" s="141" t="s">
        <v>413</v>
      </c>
      <c r="D282" s="94"/>
      <c r="E282" s="223"/>
      <c r="F282" s="223"/>
      <c r="G282" s="223"/>
      <c r="H282" s="223">
        <v>16</v>
      </c>
      <c r="I282" s="223"/>
      <c r="J282" s="223"/>
      <c r="K282" s="223"/>
      <c r="L282" s="223"/>
      <c r="M282" s="63">
        <f t="shared" si="95"/>
        <v>16</v>
      </c>
      <c r="N282" s="240" t="s">
        <v>706</v>
      </c>
    </row>
    <row r="283" spans="1:14" ht="24" x14ac:dyDescent="0.25">
      <c r="A283" s="157"/>
      <c r="B283" s="59"/>
      <c r="C283" s="141" t="s">
        <v>414</v>
      </c>
      <c r="D283" s="94"/>
      <c r="E283" s="223"/>
      <c r="F283" s="223"/>
      <c r="G283" s="223"/>
      <c r="H283" s="223">
        <v>60</v>
      </c>
      <c r="I283" s="223"/>
      <c r="J283" s="223"/>
      <c r="K283" s="223"/>
      <c r="L283" s="223"/>
      <c r="M283" s="63">
        <f t="shared" si="95"/>
        <v>60</v>
      </c>
      <c r="N283" s="240" t="s">
        <v>707</v>
      </c>
    </row>
    <row r="284" spans="1:14" x14ac:dyDescent="0.25">
      <c r="A284" s="157"/>
      <c r="B284" s="59"/>
      <c r="C284" s="101" t="s">
        <v>314</v>
      </c>
      <c r="D284" s="94"/>
      <c r="E284" s="223"/>
      <c r="F284" s="223"/>
      <c r="G284" s="223"/>
      <c r="H284" s="223">
        <v>1503</v>
      </c>
      <c r="I284" s="223"/>
      <c r="J284" s="223"/>
      <c r="K284" s="223"/>
      <c r="L284" s="223"/>
      <c r="M284" s="63">
        <f t="shared" si="95"/>
        <v>1503</v>
      </c>
      <c r="N284" s="240" t="s">
        <v>708</v>
      </c>
    </row>
    <row r="285" spans="1:14" x14ac:dyDescent="0.25">
      <c r="A285" s="157"/>
      <c r="B285" s="59"/>
      <c r="C285" s="101" t="s">
        <v>315</v>
      </c>
      <c r="D285" s="94"/>
      <c r="E285" s="223"/>
      <c r="F285" s="223"/>
      <c r="G285" s="223"/>
      <c r="H285" s="223">
        <v>1986</v>
      </c>
      <c r="I285" s="223"/>
      <c r="J285" s="223"/>
      <c r="K285" s="223"/>
      <c r="L285" s="223"/>
      <c r="M285" s="63">
        <f t="shared" si="95"/>
        <v>1986</v>
      </c>
      <c r="N285" s="240" t="s">
        <v>709</v>
      </c>
    </row>
    <row r="286" spans="1:14" x14ac:dyDescent="0.25">
      <c r="A286" s="157"/>
      <c r="B286" s="59"/>
      <c r="C286" s="141" t="s">
        <v>415</v>
      </c>
      <c r="D286" s="94"/>
      <c r="E286" s="223"/>
      <c r="F286" s="223"/>
      <c r="G286" s="223"/>
      <c r="H286" s="223">
        <v>10</v>
      </c>
      <c r="I286" s="223"/>
      <c r="J286" s="223"/>
      <c r="K286" s="223"/>
      <c r="L286" s="223"/>
      <c r="M286" s="63">
        <f t="shared" si="95"/>
        <v>10</v>
      </c>
      <c r="N286" s="240" t="s">
        <v>710</v>
      </c>
    </row>
    <row r="287" spans="1:14" x14ac:dyDescent="0.25">
      <c r="A287" s="157"/>
      <c r="B287" s="59"/>
      <c r="C287" s="141" t="s">
        <v>416</v>
      </c>
      <c r="D287" s="94"/>
      <c r="E287" s="223"/>
      <c r="F287" s="223"/>
      <c r="G287" s="223"/>
      <c r="H287" s="223">
        <v>908</v>
      </c>
      <c r="I287" s="223"/>
      <c r="J287" s="223"/>
      <c r="K287" s="223"/>
      <c r="L287" s="223"/>
      <c r="M287" s="63">
        <f t="shared" si="95"/>
        <v>908</v>
      </c>
      <c r="N287" s="240" t="s">
        <v>711</v>
      </c>
    </row>
    <row r="288" spans="1:14" ht="36" x14ac:dyDescent="0.25">
      <c r="A288" s="157"/>
      <c r="B288" s="59"/>
      <c r="C288" s="101" t="s">
        <v>316</v>
      </c>
      <c r="D288" s="94"/>
      <c r="E288" s="223"/>
      <c r="F288" s="223"/>
      <c r="G288" s="223"/>
      <c r="H288" s="223">
        <v>132</v>
      </c>
      <c r="I288" s="223"/>
      <c r="J288" s="223"/>
      <c r="K288" s="223"/>
      <c r="L288" s="223"/>
      <c r="M288" s="63">
        <f t="shared" si="95"/>
        <v>132</v>
      </c>
      <c r="N288" s="240" t="s">
        <v>712</v>
      </c>
    </row>
    <row r="289" spans="1:14" ht="36" x14ac:dyDescent="0.25">
      <c r="A289" s="157"/>
      <c r="B289" s="59"/>
      <c r="C289" s="101" t="s">
        <v>317</v>
      </c>
      <c r="D289" s="94"/>
      <c r="E289" s="223"/>
      <c r="F289" s="223"/>
      <c r="G289" s="223"/>
      <c r="H289" s="223">
        <v>555</v>
      </c>
      <c r="I289" s="223"/>
      <c r="J289" s="223"/>
      <c r="K289" s="223"/>
      <c r="L289" s="223"/>
      <c r="M289" s="63">
        <f t="shared" si="95"/>
        <v>555</v>
      </c>
      <c r="N289" s="240" t="s">
        <v>713</v>
      </c>
    </row>
    <row r="290" spans="1:14" x14ac:dyDescent="0.25">
      <c r="A290" s="157"/>
      <c r="B290" s="59"/>
      <c r="C290" s="141" t="s">
        <v>417</v>
      </c>
      <c r="D290" s="94"/>
      <c r="E290" s="223"/>
      <c r="F290" s="223"/>
      <c r="G290" s="223"/>
      <c r="H290" s="223">
        <v>1</v>
      </c>
      <c r="I290" s="223"/>
      <c r="J290" s="223"/>
      <c r="K290" s="223"/>
      <c r="L290" s="223"/>
      <c r="M290" s="63">
        <f t="shared" si="95"/>
        <v>1</v>
      </c>
      <c r="N290" s="240" t="s">
        <v>714</v>
      </c>
    </row>
    <row r="291" spans="1:14" x14ac:dyDescent="0.25">
      <c r="A291" s="157"/>
      <c r="B291" s="59"/>
      <c r="C291" s="141" t="s">
        <v>418</v>
      </c>
      <c r="D291" s="94"/>
      <c r="E291" s="223"/>
      <c r="F291" s="223"/>
      <c r="G291" s="223"/>
      <c r="H291" s="223">
        <v>2</v>
      </c>
      <c r="I291" s="223"/>
      <c r="J291" s="223"/>
      <c r="K291" s="223"/>
      <c r="L291" s="223"/>
      <c r="M291" s="63">
        <f t="shared" si="95"/>
        <v>2</v>
      </c>
      <c r="N291" s="240" t="s">
        <v>715</v>
      </c>
    </row>
    <row r="292" spans="1:14" x14ac:dyDescent="0.25">
      <c r="A292" s="157"/>
      <c r="B292" s="59"/>
      <c r="C292" s="101" t="s">
        <v>419</v>
      </c>
      <c r="D292" s="94"/>
      <c r="E292" s="223"/>
      <c r="F292" s="223"/>
      <c r="G292" s="223"/>
      <c r="H292" s="223">
        <v>5</v>
      </c>
      <c r="I292" s="223"/>
      <c r="J292" s="223"/>
      <c r="K292" s="223"/>
      <c r="L292" s="223"/>
      <c r="M292" s="63">
        <f t="shared" si="95"/>
        <v>5</v>
      </c>
      <c r="N292" s="240" t="s">
        <v>716</v>
      </c>
    </row>
    <row r="293" spans="1:14" x14ac:dyDescent="0.25">
      <c r="A293" s="157"/>
      <c r="B293" s="59"/>
      <c r="C293" s="101" t="s">
        <v>420</v>
      </c>
      <c r="D293" s="94"/>
      <c r="E293" s="223"/>
      <c r="F293" s="223"/>
      <c r="G293" s="223"/>
      <c r="H293" s="223">
        <v>10</v>
      </c>
      <c r="I293" s="223"/>
      <c r="J293" s="223"/>
      <c r="K293" s="223"/>
      <c r="L293" s="223"/>
      <c r="M293" s="63">
        <f t="shared" si="95"/>
        <v>10</v>
      </c>
      <c r="N293" s="240" t="s">
        <v>717</v>
      </c>
    </row>
    <row r="294" spans="1:14" x14ac:dyDescent="0.25">
      <c r="A294" s="112">
        <v>38</v>
      </c>
      <c r="B294" s="54" t="s">
        <v>76</v>
      </c>
      <c r="C294" s="55" t="s">
        <v>306</v>
      </c>
      <c r="D294" s="97">
        <f>VLOOKUP(A294,target_tbl,$D$2+1,FALSE)</f>
        <v>22</v>
      </c>
      <c r="E294" s="57" t="str">
        <f>IF(OR(ISBLANK(E296),E296=0),"ไม่มีข้อมูล",(E295/E296)*100)</f>
        <v>ไม่มีข้อมูล</v>
      </c>
      <c r="F294" s="57" t="str">
        <f t="shared" ref="F294:K294" si="96">IF(OR(ISBLANK(F296),F296=0),"ไม่มีข้อมูล",(F295/F296)*100)</f>
        <v>ไม่มีข้อมูล</v>
      </c>
      <c r="G294" s="57" t="str">
        <f t="shared" si="96"/>
        <v>ไม่มีข้อมูล</v>
      </c>
      <c r="H294" s="57">
        <f t="shared" si="96"/>
        <v>49.225917431192663</v>
      </c>
      <c r="I294" s="57" t="str">
        <f t="shared" si="96"/>
        <v>ไม่มีข้อมูล</v>
      </c>
      <c r="J294" s="57" t="str">
        <f t="shared" si="96"/>
        <v>ไม่มีข้อมูล</v>
      </c>
      <c r="K294" s="57" t="str">
        <f t="shared" si="96"/>
        <v>ไม่มีข้อมูล</v>
      </c>
      <c r="L294" s="57" t="str">
        <f>IF(OR(ISBLANK(L296),L296=0),"ไม่มีข้อมูล",(L295/L296)*100)</f>
        <v>ไม่มีข้อมูล</v>
      </c>
      <c r="M294" s="58">
        <f>IF(OR(ISBLANK(M296),M296=0),"ไม่มีข้อมูล",(M295/M296)*100)</f>
        <v>49.225917431192663</v>
      </c>
      <c r="N294" s="240" t="s">
        <v>718</v>
      </c>
    </row>
    <row r="295" spans="1:14" x14ac:dyDescent="0.25">
      <c r="A295" s="113"/>
      <c r="B295" s="60"/>
      <c r="C295" s="103" t="s">
        <v>61</v>
      </c>
      <c r="D295" s="62"/>
      <c r="E295" s="223"/>
      <c r="F295" s="223"/>
      <c r="G295" s="223"/>
      <c r="H295" s="223">
        <v>1717</v>
      </c>
      <c r="I295" s="223"/>
      <c r="J295" s="223"/>
      <c r="K295" s="223"/>
      <c r="L295" s="223"/>
      <c r="M295" s="63">
        <f>SUM(E295:L295)</f>
        <v>1717</v>
      </c>
      <c r="N295" s="240" t="s">
        <v>719</v>
      </c>
    </row>
    <row r="296" spans="1:14" x14ac:dyDescent="0.25">
      <c r="A296" s="114"/>
      <c r="B296" s="59"/>
      <c r="C296" s="103" t="s">
        <v>318</v>
      </c>
      <c r="D296" s="62"/>
      <c r="E296" s="223"/>
      <c r="F296" s="223"/>
      <c r="G296" s="223"/>
      <c r="H296" s="223">
        <v>3488</v>
      </c>
      <c r="I296" s="223"/>
      <c r="J296" s="223"/>
      <c r="K296" s="223"/>
      <c r="L296" s="223"/>
      <c r="M296" s="63">
        <f>SUM(E296:L296)</f>
        <v>3488</v>
      </c>
      <c r="N296" s="240" t="s">
        <v>720</v>
      </c>
    </row>
    <row r="297" spans="1:14" x14ac:dyDescent="0.25">
      <c r="A297" s="104"/>
      <c r="B297" s="105"/>
      <c r="C297" s="158" t="s">
        <v>93</v>
      </c>
      <c r="D297" s="107"/>
      <c r="E297" s="108"/>
      <c r="F297" s="108"/>
      <c r="G297" s="108"/>
      <c r="H297" s="108"/>
      <c r="I297" s="108"/>
      <c r="J297" s="108"/>
      <c r="K297" s="108"/>
      <c r="L297" s="108"/>
      <c r="M297" s="109"/>
      <c r="N297" s="240" t="s">
        <v>483</v>
      </c>
    </row>
    <row r="298" spans="1:14" x14ac:dyDescent="0.25">
      <c r="A298" s="47"/>
      <c r="B298" s="48"/>
      <c r="C298" s="49" t="s">
        <v>319</v>
      </c>
      <c r="D298" s="50"/>
      <c r="E298" s="110"/>
      <c r="F298" s="110"/>
      <c r="G298" s="110"/>
      <c r="H298" s="110"/>
      <c r="I298" s="110"/>
      <c r="J298" s="110"/>
      <c r="K298" s="110"/>
      <c r="L298" s="110"/>
      <c r="M298" s="111"/>
      <c r="N298" s="240" t="s">
        <v>483</v>
      </c>
    </row>
    <row r="299" spans="1:14" ht="24" x14ac:dyDescent="0.25">
      <c r="A299" s="53">
        <v>39</v>
      </c>
      <c r="B299" s="54" t="s">
        <v>76</v>
      </c>
      <c r="C299" s="55" t="s">
        <v>320</v>
      </c>
      <c r="D299" s="159">
        <f>VLOOKUP(A299,target_tbl,$D$2+1,FALSE)</f>
        <v>40</v>
      </c>
      <c r="E299" s="57" t="str">
        <f>IF(OR(ISBLANK(E301),E301=0),"ไม่มีข้อมูล",(E300/E301)*100)</f>
        <v>ไม่มีข้อมูล</v>
      </c>
      <c r="F299" s="57" t="str">
        <f t="shared" ref="F299:K299" si="97">IF(OR(ISBLANK(F301),F301=0),"ไม่มีข้อมูล",(F300/F301)*100)</f>
        <v>ไม่มีข้อมูล</v>
      </c>
      <c r="G299" s="57" t="str">
        <f t="shared" si="97"/>
        <v>ไม่มีข้อมูล</v>
      </c>
      <c r="H299" s="57">
        <f t="shared" si="97"/>
        <v>100</v>
      </c>
      <c r="I299" s="57" t="str">
        <f t="shared" si="97"/>
        <v>ไม่มีข้อมูล</v>
      </c>
      <c r="J299" s="57" t="str">
        <f t="shared" si="97"/>
        <v>ไม่มีข้อมูล</v>
      </c>
      <c r="K299" s="57" t="str">
        <f t="shared" si="97"/>
        <v>ไม่มีข้อมูล</v>
      </c>
      <c r="L299" s="57" t="str">
        <f>IF(OR(ISBLANK(L301),L301=0),"ไม่มีข้อมูล",(L300/L301)*100)</f>
        <v>ไม่มีข้อมูล</v>
      </c>
      <c r="M299" s="58">
        <f>IF(OR(ISBLANK(M301),M301=0),"ไม่มีข้อมูล",(M300/M301)*100)</f>
        <v>100</v>
      </c>
      <c r="N299" s="240" t="s">
        <v>721</v>
      </c>
    </row>
    <row r="300" spans="1:14" ht="24" x14ac:dyDescent="0.25">
      <c r="A300" s="59"/>
      <c r="B300" s="59"/>
      <c r="C300" s="103" t="s">
        <v>321</v>
      </c>
      <c r="D300" s="62"/>
      <c r="E300" s="223"/>
      <c r="F300" s="223"/>
      <c r="G300" s="223"/>
      <c r="H300" s="223">
        <v>1</v>
      </c>
      <c r="I300" s="223"/>
      <c r="J300" s="223"/>
      <c r="K300" s="223"/>
      <c r="L300" s="223"/>
      <c r="M300" s="63">
        <f>SUM(E300:L300)</f>
        <v>1</v>
      </c>
      <c r="N300" s="240" t="s">
        <v>722</v>
      </c>
    </row>
    <row r="301" spans="1:14" x14ac:dyDescent="0.25">
      <c r="A301" s="59"/>
      <c r="B301" s="59"/>
      <c r="C301" s="103" t="s">
        <v>322</v>
      </c>
      <c r="D301" s="62"/>
      <c r="E301" s="223"/>
      <c r="F301" s="223"/>
      <c r="G301" s="223"/>
      <c r="H301" s="223">
        <v>1</v>
      </c>
      <c r="I301" s="223"/>
      <c r="J301" s="223"/>
      <c r="K301" s="223"/>
      <c r="L301" s="223"/>
      <c r="M301" s="63">
        <f>SUM(E301:L301)</f>
        <v>1</v>
      </c>
      <c r="N301" s="240" t="s">
        <v>723</v>
      </c>
    </row>
    <row r="302" spans="1:14" x14ac:dyDescent="0.25">
      <c r="A302" s="104"/>
      <c r="B302" s="105"/>
      <c r="C302" s="158" t="s">
        <v>94</v>
      </c>
      <c r="D302" s="107"/>
      <c r="E302" s="108"/>
      <c r="F302" s="108"/>
      <c r="G302" s="108"/>
      <c r="H302" s="108"/>
      <c r="I302" s="108"/>
      <c r="J302" s="108"/>
      <c r="K302" s="108"/>
      <c r="L302" s="108"/>
      <c r="M302" s="109"/>
      <c r="N302" s="240" t="s">
        <v>483</v>
      </c>
    </row>
    <row r="303" spans="1:14" x14ac:dyDescent="0.25">
      <c r="A303" s="47"/>
      <c r="B303" s="48"/>
      <c r="C303" s="49" t="s">
        <v>91</v>
      </c>
      <c r="D303" s="50"/>
      <c r="E303" s="110"/>
      <c r="F303" s="110"/>
      <c r="G303" s="110"/>
      <c r="H303" s="110"/>
      <c r="I303" s="110"/>
      <c r="J303" s="110"/>
      <c r="K303" s="110"/>
      <c r="L303" s="110"/>
      <c r="M303" s="111"/>
      <c r="N303" s="240" t="s">
        <v>483</v>
      </c>
    </row>
    <row r="304" spans="1:14" x14ac:dyDescent="0.25">
      <c r="A304" s="112">
        <v>40</v>
      </c>
      <c r="B304" s="54" t="s">
        <v>76</v>
      </c>
      <c r="C304" s="55" t="s">
        <v>402</v>
      </c>
      <c r="D304" s="97">
        <f>VLOOKUP(A304,target_tbl,$D$2+1,FALSE)</f>
        <v>80</v>
      </c>
      <c r="E304" s="160"/>
      <c r="F304" s="57">
        <f>IF(OR(ISBLANK(F306),F306=0),"ไม่มีข้อมูล",(F305/F306)*100)</f>
        <v>0</v>
      </c>
      <c r="G304" s="160"/>
      <c r="H304" s="160"/>
      <c r="I304" s="160"/>
      <c r="J304" s="160"/>
      <c r="K304" s="160"/>
      <c r="L304" s="160"/>
      <c r="M304" s="58">
        <f>IF(OR(ISBLANK(M306),M306=0),"ไม่มีข้อมูล",(M305/M306)*100)</f>
        <v>0</v>
      </c>
      <c r="N304" s="240" t="s">
        <v>724</v>
      </c>
    </row>
    <row r="305" spans="1:14" x14ac:dyDescent="0.25">
      <c r="A305" s="114"/>
      <c r="B305" s="60"/>
      <c r="C305" s="103" t="s">
        <v>421</v>
      </c>
      <c r="D305" s="62"/>
      <c r="E305" s="161"/>
      <c r="F305" s="223"/>
      <c r="G305" s="161"/>
      <c r="H305" s="161"/>
      <c r="I305" s="161"/>
      <c r="J305" s="161"/>
      <c r="K305" s="161"/>
      <c r="L305" s="161"/>
      <c r="M305" s="63">
        <f>SUM(E305:L305)</f>
        <v>0</v>
      </c>
      <c r="N305" s="240" t="s">
        <v>725</v>
      </c>
    </row>
    <row r="306" spans="1:14" x14ac:dyDescent="0.25">
      <c r="A306" s="114"/>
      <c r="B306" s="59"/>
      <c r="C306" s="146" t="s">
        <v>324</v>
      </c>
      <c r="D306" s="62"/>
      <c r="E306" s="161"/>
      <c r="F306" s="162">
        <v>10</v>
      </c>
      <c r="G306" s="161"/>
      <c r="H306" s="161"/>
      <c r="I306" s="161"/>
      <c r="J306" s="161"/>
      <c r="K306" s="161"/>
      <c r="L306" s="161"/>
      <c r="M306" s="63">
        <f>SUM(E306:L306)</f>
        <v>10</v>
      </c>
      <c r="N306" s="240" t="s">
        <v>726</v>
      </c>
    </row>
    <row r="307" spans="1:14" x14ac:dyDescent="0.25">
      <c r="A307" s="36"/>
      <c r="B307" s="37"/>
      <c r="C307" s="38" t="s">
        <v>326</v>
      </c>
      <c r="D307" s="39"/>
      <c r="E307" s="39"/>
      <c r="F307" s="39"/>
      <c r="G307" s="39"/>
      <c r="H307" s="39"/>
      <c r="I307" s="39"/>
      <c r="J307" s="39"/>
      <c r="K307" s="39"/>
      <c r="L307" s="39"/>
      <c r="M307" s="132"/>
      <c r="N307" s="240" t="s">
        <v>483</v>
      </c>
    </row>
    <row r="308" spans="1:14" x14ac:dyDescent="0.25">
      <c r="A308" s="88"/>
      <c r="B308" s="89"/>
      <c r="C308" s="90" t="s">
        <v>95</v>
      </c>
      <c r="D308" s="91"/>
      <c r="E308" s="117"/>
      <c r="F308" s="117"/>
      <c r="G308" s="117"/>
      <c r="H308" s="117"/>
      <c r="I308" s="117"/>
      <c r="J308" s="117"/>
      <c r="K308" s="117"/>
      <c r="L308" s="117"/>
      <c r="M308" s="118"/>
      <c r="N308" s="240" t="s">
        <v>483</v>
      </c>
    </row>
    <row r="309" spans="1:14" ht="24" x14ac:dyDescent="0.25">
      <c r="A309" s="60">
        <v>41</v>
      </c>
      <c r="B309" s="59" t="s">
        <v>76</v>
      </c>
      <c r="C309" s="66" t="s">
        <v>403</v>
      </c>
      <c r="D309" s="67" t="str">
        <f>VLOOKUP(A309,target_tbl,$D$2+1,FALSE)</f>
        <v>iss1-4</v>
      </c>
      <c r="E309" s="163"/>
      <c r="F309" s="163"/>
      <c r="G309" s="163"/>
      <c r="H309" s="163"/>
      <c r="I309" s="163"/>
      <c r="J309" s="163"/>
      <c r="K309" s="163"/>
      <c r="L309" s="163"/>
      <c r="M309" s="99" t="str">
        <f>IF(OR(ISBLANK(M311),M311=0),"ไม่มีข้อมูล",(#REF!/M311)*100)</f>
        <v>ไม่มีข้อมูล</v>
      </c>
      <c r="N309" s="240" t="s">
        <v>727</v>
      </c>
    </row>
    <row r="310" spans="1:14" x14ac:dyDescent="0.25">
      <c r="A310" s="59"/>
      <c r="B310" s="59"/>
      <c r="C310" s="103" t="s">
        <v>327</v>
      </c>
      <c r="D310" s="75"/>
      <c r="E310" s="164"/>
      <c r="F310" s="164"/>
      <c r="G310" s="164"/>
      <c r="H310" s="164"/>
      <c r="I310" s="164"/>
      <c r="J310" s="164"/>
      <c r="K310" s="164"/>
      <c r="L310" s="164"/>
      <c r="M310" s="63">
        <f>SUM(E310:L310)</f>
        <v>0</v>
      </c>
      <c r="N310" s="240" t="s">
        <v>728</v>
      </c>
    </row>
    <row r="311" spans="1:14" x14ac:dyDescent="0.25">
      <c r="A311" s="64"/>
      <c r="B311" s="64"/>
      <c r="C311" s="146" t="s">
        <v>328</v>
      </c>
      <c r="D311" s="75"/>
      <c r="E311" s="165"/>
      <c r="F311" s="165"/>
      <c r="G311" s="165"/>
      <c r="H311" s="165"/>
      <c r="I311" s="165"/>
      <c r="J311" s="165"/>
      <c r="K311" s="165"/>
      <c r="L311" s="165"/>
      <c r="M311" s="87">
        <f>SUM(E311:L311)</f>
        <v>0</v>
      </c>
      <c r="N311" s="240" t="s">
        <v>729</v>
      </c>
    </row>
    <row r="312" spans="1:14" x14ac:dyDescent="0.25">
      <c r="A312" s="60">
        <v>42</v>
      </c>
      <c r="B312" s="59" t="s">
        <v>75</v>
      </c>
      <c r="C312" s="66" t="s">
        <v>422</v>
      </c>
      <c r="D312" s="67" t="str">
        <f>VLOOKUP(A312,target_tbl,$D$2+1,FALSE)</f>
        <v>Plan</v>
      </c>
      <c r="E312" s="163"/>
      <c r="F312" s="163"/>
      <c r="G312" s="163"/>
      <c r="H312" s="163"/>
      <c r="I312" s="163"/>
      <c r="J312" s="163"/>
      <c r="K312" s="163"/>
      <c r="L312" s="163"/>
      <c r="M312" s="99" t="str">
        <f>IF(OR(ISBLANK(M314),M314=0),"ไม่มีข้อมูล",(#REF!/M314)*100)</f>
        <v>ไม่มีข้อมูล</v>
      </c>
      <c r="N312" s="240" t="s">
        <v>730</v>
      </c>
    </row>
    <row r="313" spans="1:14" x14ac:dyDescent="0.25">
      <c r="A313" s="59"/>
      <c r="B313" s="60">
        <v>14</v>
      </c>
      <c r="C313" s="103" t="s">
        <v>327</v>
      </c>
      <c r="D313" s="75"/>
      <c r="E313" s="164"/>
      <c r="F313" s="164"/>
      <c r="G313" s="164"/>
      <c r="H313" s="164"/>
      <c r="I313" s="164"/>
      <c r="J313" s="164"/>
      <c r="K313" s="164"/>
      <c r="L313" s="164"/>
      <c r="M313" s="63">
        <f>SUM(E313:L313)</f>
        <v>0</v>
      </c>
      <c r="N313" s="240" t="s">
        <v>731</v>
      </c>
    </row>
    <row r="314" spans="1:14" x14ac:dyDescent="0.25">
      <c r="A314" s="64"/>
      <c r="B314" s="64"/>
      <c r="C314" s="146" t="s">
        <v>328</v>
      </c>
      <c r="D314" s="75"/>
      <c r="E314" s="165"/>
      <c r="F314" s="165"/>
      <c r="G314" s="165"/>
      <c r="H314" s="165"/>
      <c r="I314" s="165"/>
      <c r="J314" s="165"/>
      <c r="K314" s="165"/>
      <c r="L314" s="165"/>
      <c r="M314" s="87">
        <f>SUM(E314:L314)</f>
        <v>0</v>
      </c>
      <c r="N314" s="240" t="s">
        <v>732</v>
      </c>
    </row>
    <row r="315" spans="1:14" x14ac:dyDescent="0.25">
      <c r="A315" s="60">
        <v>43</v>
      </c>
      <c r="B315" s="59" t="s">
        <v>75</v>
      </c>
      <c r="C315" s="55" t="s">
        <v>334</v>
      </c>
      <c r="D315" s="67">
        <f>VLOOKUP(A315,target_tbl,$D$2+1,FALSE)</f>
        <v>70</v>
      </c>
      <c r="E315" s="57" t="str">
        <f>IF(OR(E316="ไม่มีข้อมูล",E317="ไม่มีข้อมูล"),"ไม่มีข้อมูล",IF(AND(E316&gt;=70,E317&gt;=70),"1","ไม่ผ่านเกณฑ์"))</f>
        <v>ไม่มีข้อมูล</v>
      </c>
      <c r="F315" s="57" t="str">
        <f t="shared" ref="F315:L315" si="98">IF(OR(F316="ไม่มีข้อมูล",F317="ไม่มีข้อมูล"),"ไม่มีข้อมูล",IF(AND(F316&gt;=70,F317&gt;=70),"1","ไม่ผ่านเกณฑ์"))</f>
        <v>ไม่มีข้อมูล</v>
      </c>
      <c r="G315" s="57" t="str">
        <f t="shared" si="98"/>
        <v>ไม่มีข้อมูล</v>
      </c>
      <c r="H315" s="57" t="str">
        <f t="shared" si="98"/>
        <v>1</v>
      </c>
      <c r="I315" s="57" t="str">
        <f t="shared" si="98"/>
        <v>ไม่มีข้อมูล</v>
      </c>
      <c r="J315" s="57" t="str">
        <f t="shared" si="98"/>
        <v>ไม่มีข้อมูล</v>
      </c>
      <c r="K315" s="57" t="str">
        <f t="shared" si="98"/>
        <v>ไม่มีข้อมูล</v>
      </c>
      <c r="L315" s="57" t="str">
        <f t="shared" si="98"/>
        <v>ไม่มีข้อมูล</v>
      </c>
      <c r="M315" s="166">
        <f>COUNTIF(E315:L315,1)</f>
        <v>1</v>
      </c>
      <c r="N315" s="240" t="s">
        <v>733</v>
      </c>
    </row>
    <row r="316" spans="1:14" x14ac:dyDescent="0.25">
      <c r="A316" s="59">
        <v>43.1</v>
      </c>
      <c r="B316" s="60">
        <v>15</v>
      </c>
      <c r="C316" s="100" t="s">
        <v>335</v>
      </c>
      <c r="D316" s="75">
        <f>VLOOKUP(A316,target_tbl,$D$2+1,FALSE)</f>
        <v>70</v>
      </c>
      <c r="E316" s="72" t="str">
        <f>IF(OR(ISBLANK(E319),E319=0),"ไม่มีข้อมูล",(E318/E319)*100)</f>
        <v>ไม่มีข้อมูล</v>
      </c>
      <c r="F316" s="72" t="str">
        <f t="shared" ref="F316:K316" si="99">IF(OR(ISBLANK(F319),F319=0),"ไม่มีข้อมูล",(F318/F319)*100)</f>
        <v>ไม่มีข้อมูล</v>
      </c>
      <c r="G316" s="72" t="str">
        <f t="shared" si="99"/>
        <v>ไม่มีข้อมูล</v>
      </c>
      <c r="H316" s="72">
        <f t="shared" si="99"/>
        <v>88.205950472118303</v>
      </c>
      <c r="I316" s="72" t="str">
        <f t="shared" si="99"/>
        <v>ไม่มีข้อมูล</v>
      </c>
      <c r="J316" s="72" t="str">
        <f t="shared" si="99"/>
        <v>ไม่มีข้อมูล</v>
      </c>
      <c r="K316" s="72" t="str">
        <f t="shared" si="99"/>
        <v>ไม่มีข้อมูล</v>
      </c>
      <c r="L316" s="72" t="str">
        <f>IF(OR(ISBLANK(L319),L319=0),"ไม่มีข้อมูล",(L318/L319)*100)</f>
        <v>ไม่มีข้อมูล</v>
      </c>
      <c r="M316" s="73">
        <f>IF(OR(ISBLANK(M319),M319=0),"ไม่มีข้อมูล",(M318/M319)*100)</f>
        <v>88.205950472118303</v>
      </c>
      <c r="N316" s="240" t="s">
        <v>734</v>
      </c>
    </row>
    <row r="317" spans="1:14" x14ac:dyDescent="0.25">
      <c r="A317" s="59">
        <v>43.2</v>
      </c>
      <c r="B317" s="59"/>
      <c r="C317" s="100" t="s">
        <v>336</v>
      </c>
      <c r="D317" s="75">
        <f>VLOOKUP(A317,target_tbl,$D$2+1,FALSE)</f>
        <v>70</v>
      </c>
      <c r="E317" s="72" t="str">
        <f>IF(OR(ISBLANK(E321),E321=0),"ไม่มีข้อมูล",(E320/E321)*100)</f>
        <v>ไม่มีข้อมูล</v>
      </c>
      <c r="F317" s="72" t="str">
        <f t="shared" ref="F317:K317" si="100">IF(OR(ISBLANK(F321),F321=0),"ไม่มีข้อมูล",(F320/F321)*100)</f>
        <v>ไม่มีข้อมูล</v>
      </c>
      <c r="G317" s="72" t="str">
        <f t="shared" si="100"/>
        <v>ไม่มีข้อมูล</v>
      </c>
      <c r="H317" s="72">
        <f t="shared" si="100"/>
        <v>100</v>
      </c>
      <c r="I317" s="72" t="str">
        <f t="shared" si="100"/>
        <v>ไม่มีข้อมูล</v>
      </c>
      <c r="J317" s="72" t="str">
        <f t="shared" si="100"/>
        <v>ไม่มีข้อมูล</v>
      </c>
      <c r="K317" s="72" t="str">
        <f t="shared" si="100"/>
        <v>ไม่มีข้อมูล</v>
      </c>
      <c r="L317" s="72" t="str">
        <f>IF(OR(ISBLANK(L321),L321=0),"ไม่มีข้อมูล",(L320/L321)*100)</f>
        <v>ไม่มีข้อมูล</v>
      </c>
      <c r="M317" s="73">
        <f>IF(OR(ISBLANK(M321),M321=0),"ไม่มีข้อมูล",(M320/M321)*100)</f>
        <v>100</v>
      </c>
      <c r="N317" s="240" t="s">
        <v>735</v>
      </c>
    </row>
    <row r="318" spans="1:14" x14ac:dyDescent="0.25">
      <c r="A318" s="59"/>
      <c r="B318" s="59"/>
      <c r="C318" s="101" t="s">
        <v>339</v>
      </c>
      <c r="D318" s="75"/>
      <c r="E318" s="223"/>
      <c r="F318" s="223"/>
      <c r="G318" s="223"/>
      <c r="H318" s="223">
        <v>4951</v>
      </c>
      <c r="I318" s="223"/>
      <c r="J318" s="223"/>
      <c r="K318" s="223"/>
      <c r="L318" s="223"/>
      <c r="M318" s="63">
        <f>SUM(E318:L318)</f>
        <v>4951</v>
      </c>
      <c r="N318" s="240" t="s">
        <v>736</v>
      </c>
    </row>
    <row r="319" spans="1:14" x14ac:dyDescent="0.25">
      <c r="A319" s="59"/>
      <c r="B319" s="59"/>
      <c r="C319" s="101" t="s">
        <v>340</v>
      </c>
      <c r="D319" s="75"/>
      <c r="E319" s="223"/>
      <c r="F319" s="223"/>
      <c r="G319" s="223"/>
      <c r="H319" s="223">
        <v>5613</v>
      </c>
      <c r="I319" s="223"/>
      <c r="J319" s="223"/>
      <c r="K319" s="223"/>
      <c r="L319" s="223"/>
      <c r="M319" s="63">
        <f>SUM(E319:L319)</f>
        <v>5613</v>
      </c>
      <c r="N319" s="240" t="s">
        <v>737</v>
      </c>
    </row>
    <row r="320" spans="1:14" x14ac:dyDescent="0.25">
      <c r="A320" s="59"/>
      <c r="B320" s="59"/>
      <c r="C320" s="101" t="s">
        <v>337</v>
      </c>
      <c r="D320" s="75"/>
      <c r="E320" s="223"/>
      <c r="F320" s="223"/>
      <c r="G320" s="223"/>
      <c r="H320" s="223">
        <v>21</v>
      </c>
      <c r="I320" s="223"/>
      <c r="J320" s="223"/>
      <c r="K320" s="223"/>
      <c r="L320" s="223"/>
      <c r="M320" s="63">
        <f>SUM(E320:L320)</f>
        <v>21</v>
      </c>
      <c r="N320" s="240" t="s">
        <v>738</v>
      </c>
    </row>
    <row r="321" spans="1:14" x14ac:dyDescent="0.25">
      <c r="A321" s="59"/>
      <c r="B321" s="59"/>
      <c r="C321" s="101" t="s">
        <v>338</v>
      </c>
      <c r="D321" s="75"/>
      <c r="E321" s="223"/>
      <c r="F321" s="223"/>
      <c r="G321" s="223"/>
      <c r="H321" s="223">
        <v>21</v>
      </c>
      <c r="I321" s="223"/>
      <c r="J321" s="223"/>
      <c r="K321" s="223"/>
      <c r="L321" s="223"/>
      <c r="M321" s="63">
        <f>SUM(E321:L321)</f>
        <v>21</v>
      </c>
      <c r="N321" s="240" t="s">
        <v>739</v>
      </c>
    </row>
    <row r="322" spans="1:14" x14ac:dyDescent="0.25">
      <c r="A322" s="36"/>
      <c r="B322" s="37"/>
      <c r="C322" s="38" t="s">
        <v>341</v>
      </c>
      <c r="D322" s="39"/>
      <c r="E322" s="39"/>
      <c r="F322" s="39"/>
      <c r="G322" s="39"/>
      <c r="H322" s="39"/>
      <c r="I322" s="39"/>
      <c r="J322" s="39"/>
      <c r="K322" s="39"/>
      <c r="L322" s="39"/>
      <c r="M322" s="132"/>
      <c r="N322" s="240" t="s">
        <v>483</v>
      </c>
    </row>
    <row r="323" spans="1:14" x14ac:dyDescent="0.25">
      <c r="A323" s="47"/>
      <c r="B323" s="48"/>
      <c r="C323" s="49" t="s">
        <v>96</v>
      </c>
      <c r="D323" s="50"/>
      <c r="E323" s="110"/>
      <c r="F323" s="110"/>
      <c r="G323" s="110"/>
      <c r="H323" s="110"/>
      <c r="I323" s="110"/>
      <c r="J323" s="110"/>
      <c r="K323" s="110"/>
      <c r="L323" s="110"/>
      <c r="M323" s="111"/>
      <c r="N323" s="240" t="s">
        <v>483</v>
      </c>
    </row>
    <row r="324" spans="1:14" x14ac:dyDescent="0.25">
      <c r="A324" s="53">
        <v>44</v>
      </c>
      <c r="B324" s="54" t="s">
        <v>76</v>
      </c>
      <c r="C324" s="55" t="s">
        <v>79</v>
      </c>
      <c r="D324" s="97">
        <f>VLOOKUP(A324,target_tbl,$D$2+1,FALSE)</f>
        <v>80</v>
      </c>
      <c r="E324" s="57" t="str">
        <f>IF(OR(ISBLANK(E326),E326=0),"ไม่มีข้อมูล",(E325/E326)*100)</f>
        <v>ไม่มีข้อมูล</v>
      </c>
      <c r="F324" s="57" t="str">
        <f t="shared" ref="F324:K324" si="101">IF(OR(ISBLANK(F326),F326=0),"ไม่มีข้อมูล",(F325/F326)*100)</f>
        <v>ไม่มีข้อมูล</v>
      </c>
      <c r="G324" s="57" t="str">
        <f t="shared" si="101"/>
        <v>ไม่มีข้อมูล</v>
      </c>
      <c r="H324" s="57">
        <f t="shared" si="101"/>
        <v>100</v>
      </c>
      <c r="I324" s="57" t="str">
        <f t="shared" si="101"/>
        <v>ไม่มีข้อมูล</v>
      </c>
      <c r="J324" s="57" t="str">
        <f t="shared" si="101"/>
        <v>ไม่มีข้อมูล</v>
      </c>
      <c r="K324" s="57" t="str">
        <f t="shared" si="101"/>
        <v>ไม่มีข้อมูล</v>
      </c>
      <c r="L324" s="57" t="str">
        <f>IF(OR(ISBLANK(L326),L326=0),"ไม่มีข้อมูล",(L325/L326)*100)</f>
        <v>ไม่มีข้อมูล</v>
      </c>
      <c r="M324" s="58">
        <f>IF(OR(ISBLANK(M326),M326=0),"ไม่มีข้อมูล",(M325/M326)*100)</f>
        <v>100</v>
      </c>
      <c r="N324" s="240" t="s">
        <v>740</v>
      </c>
    </row>
    <row r="325" spans="1:14" ht="24" x14ac:dyDescent="0.25">
      <c r="A325" s="59"/>
      <c r="B325" s="60"/>
      <c r="C325" s="275" t="s">
        <v>342</v>
      </c>
      <c r="D325" s="62"/>
      <c r="E325" s="223"/>
      <c r="F325" s="223"/>
      <c r="G325" s="223"/>
      <c r="H325" s="223">
        <v>21</v>
      </c>
      <c r="I325" s="223"/>
      <c r="J325" s="223"/>
      <c r="K325" s="223"/>
      <c r="L325" s="223"/>
      <c r="M325" s="63">
        <f>SUM(E325:L325)</f>
        <v>21</v>
      </c>
      <c r="N325" s="240" t="s">
        <v>741</v>
      </c>
    </row>
    <row r="326" spans="1:14" x14ac:dyDescent="0.25">
      <c r="A326" s="59"/>
      <c r="B326" s="59"/>
      <c r="C326" s="103" t="s">
        <v>58</v>
      </c>
      <c r="D326" s="62"/>
      <c r="E326" s="223"/>
      <c r="F326" s="223"/>
      <c r="G326" s="223"/>
      <c r="H326" s="223">
        <v>21</v>
      </c>
      <c r="I326" s="223"/>
      <c r="J326" s="223"/>
      <c r="K326" s="223"/>
      <c r="L326" s="223"/>
      <c r="M326" s="63">
        <f>SUM(E326:L326)</f>
        <v>21</v>
      </c>
      <c r="N326" s="240" t="s">
        <v>742</v>
      </c>
    </row>
    <row r="327" spans="1:14" ht="24" x14ac:dyDescent="0.25">
      <c r="A327" s="112">
        <v>45</v>
      </c>
      <c r="B327" s="54" t="s">
        <v>75</v>
      </c>
      <c r="C327" s="55" t="s">
        <v>380</v>
      </c>
      <c r="D327" s="97"/>
      <c r="E327" s="57" t="str">
        <f>IF(OR(E328="ไม่มีข้อมูล",E329="ไม่มีข้อมูล"),"ไม่มีข้อมูล",IF(AND(E328&gt;=$D$328,E329&gt;=$D$329),"ผ่านเกณฑ์","ไม่ผ่านเกณฑ์"))</f>
        <v>ไม่มีข้อมูล</v>
      </c>
      <c r="F327" s="57" t="str">
        <f t="shared" ref="F327:M327" si="102">IF(OR(F328="ไม่มีข้อมูล",F329="ไม่มีข้อมูล"),"ไม่มีข้อมูล",IF(AND(F328&gt;=$D$328,F329&gt;=$D$329),"ผ่านเกณฑ์","ไม่ผ่านเกณฑ์"))</f>
        <v>ไม่มีข้อมูล</v>
      </c>
      <c r="G327" s="57" t="str">
        <f t="shared" si="102"/>
        <v>ไม่มีข้อมูล</v>
      </c>
      <c r="H327" s="57" t="str">
        <f t="shared" si="102"/>
        <v>ไม่ผ่านเกณฑ์</v>
      </c>
      <c r="I327" s="57" t="str">
        <f t="shared" si="102"/>
        <v>ไม่มีข้อมูล</v>
      </c>
      <c r="J327" s="57" t="str">
        <f t="shared" si="102"/>
        <v>ไม่มีข้อมูล</v>
      </c>
      <c r="K327" s="57" t="str">
        <f t="shared" si="102"/>
        <v>ไม่มีข้อมูล</v>
      </c>
      <c r="L327" s="57" t="str">
        <f t="shared" si="102"/>
        <v>ไม่มีข้อมูล</v>
      </c>
      <c r="M327" s="58" t="str">
        <f t="shared" si="102"/>
        <v>ไม่ผ่านเกณฑ์</v>
      </c>
      <c r="N327" s="240" t="s">
        <v>743</v>
      </c>
    </row>
    <row r="328" spans="1:14" x14ac:dyDescent="0.25">
      <c r="A328" s="130">
        <v>45.1</v>
      </c>
      <c r="B328" s="60">
        <v>16</v>
      </c>
      <c r="C328" s="100" t="s">
        <v>423</v>
      </c>
      <c r="D328" s="62" t="str">
        <f>VLOOKUP(A328,target_tbl,$D$2+1,FALSE)</f>
        <v>Q4</v>
      </c>
      <c r="E328" s="72" t="str">
        <f>IF(OR(ISBLANK(E331),E331=0),"ไม่มีข้อมูล",(E330/E331)*100)</f>
        <v>ไม่มีข้อมูล</v>
      </c>
      <c r="F328" s="72" t="str">
        <f t="shared" ref="F328:K328" si="103">IF(OR(ISBLANK(F331),F331=0),"ไม่มีข้อมูล",(F330/F331)*100)</f>
        <v>ไม่มีข้อมูล</v>
      </c>
      <c r="G328" s="72" t="str">
        <f t="shared" si="103"/>
        <v>ไม่มีข้อมูล</v>
      </c>
      <c r="H328" s="72">
        <f t="shared" si="103"/>
        <v>100</v>
      </c>
      <c r="I328" s="72" t="str">
        <f t="shared" si="103"/>
        <v>ไม่มีข้อมูล</v>
      </c>
      <c r="J328" s="72" t="str">
        <f t="shared" si="103"/>
        <v>ไม่มีข้อมูล</v>
      </c>
      <c r="K328" s="72" t="str">
        <f t="shared" si="103"/>
        <v>ไม่มีข้อมูล</v>
      </c>
      <c r="L328" s="72" t="str">
        <f>IF(OR(ISBLANK(L331),L331=0),"ไม่มีข้อมูล",(L330/L331)*100)</f>
        <v>ไม่มีข้อมูล</v>
      </c>
      <c r="M328" s="73">
        <f>IF(OR(ISBLANK(M331),M331=0),"ไม่มีข้อมูล",(M330/M331)*100)</f>
        <v>100</v>
      </c>
      <c r="N328" s="240" t="s">
        <v>744</v>
      </c>
    </row>
    <row r="329" spans="1:14" x14ac:dyDescent="0.25">
      <c r="A329" s="130">
        <v>45.2</v>
      </c>
      <c r="B329" s="59"/>
      <c r="C329" s="100" t="s">
        <v>424</v>
      </c>
      <c r="D329" s="62" t="str">
        <f>VLOOKUP(A329,target_tbl,$D$2+1,FALSE)</f>
        <v>Q4</v>
      </c>
      <c r="E329" s="72" t="str">
        <f>IF(OR(ISBLANK(E333),E333=0),"ไม่มีข้อมูล",(E332/E333)*100)</f>
        <v>ไม่มีข้อมูล</v>
      </c>
      <c r="F329" s="72" t="str">
        <f t="shared" ref="F329:K329" si="104">IF(OR(ISBLANK(F333),F333=0),"ไม่มีข้อมูล",(F332/F333)*100)</f>
        <v>ไม่มีข้อมูล</v>
      </c>
      <c r="G329" s="72" t="str">
        <f t="shared" si="104"/>
        <v>ไม่มีข้อมูล</v>
      </c>
      <c r="H329" s="72">
        <f t="shared" si="104"/>
        <v>100</v>
      </c>
      <c r="I329" s="72" t="str">
        <f t="shared" si="104"/>
        <v>ไม่มีข้อมูล</v>
      </c>
      <c r="J329" s="72" t="str">
        <f t="shared" si="104"/>
        <v>ไม่มีข้อมูล</v>
      </c>
      <c r="K329" s="72" t="str">
        <f t="shared" si="104"/>
        <v>ไม่มีข้อมูล</v>
      </c>
      <c r="L329" s="72" t="str">
        <f>IF(OR(ISBLANK(L333),L333=0),"ไม่มีข้อมูล",(L332/L333)*100)</f>
        <v>ไม่มีข้อมูล</v>
      </c>
      <c r="M329" s="73">
        <f>IF(OR(ISBLANK(M333),M333=0),"ไม่มีข้อมูล",(M332/M333)*100)</f>
        <v>100</v>
      </c>
      <c r="N329" s="240" t="s">
        <v>745</v>
      </c>
    </row>
    <row r="330" spans="1:14" x14ac:dyDescent="0.25">
      <c r="A330" s="130"/>
      <c r="B330" s="60"/>
      <c r="C330" s="101" t="s">
        <v>86</v>
      </c>
      <c r="D330" s="62"/>
      <c r="E330" s="223"/>
      <c r="F330" s="223"/>
      <c r="G330" s="223"/>
      <c r="H330" s="223">
        <v>1</v>
      </c>
      <c r="I330" s="223"/>
      <c r="J330" s="223"/>
      <c r="K330" s="223"/>
      <c r="L330" s="223"/>
      <c r="M330" s="63">
        <f>SUM(E330:L330)</f>
        <v>1</v>
      </c>
      <c r="N330" s="240" t="s">
        <v>746</v>
      </c>
    </row>
    <row r="331" spans="1:14" x14ac:dyDescent="0.25">
      <c r="A331" s="59"/>
      <c r="B331" s="59"/>
      <c r="C331" s="101" t="s">
        <v>87</v>
      </c>
      <c r="D331" s="62"/>
      <c r="E331" s="223"/>
      <c r="F331" s="223"/>
      <c r="G331" s="223"/>
      <c r="H331" s="223">
        <v>1</v>
      </c>
      <c r="I331" s="223"/>
      <c r="J331" s="223"/>
      <c r="K331" s="223"/>
      <c r="L331" s="223"/>
      <c r="M331" s="63">
        <f>SUM(E331:L331)</f>
        <v>1</v>
      </c>
      <c r="N331" s="240" t="s">
        <v>747</v>
      </c>
    </row>
    <row r="332" spans="1:14" x14ac:dyDescent="0.25">
      <c r="A332" s="59"/>
      <c r="B332" s="59"/>
      <c r="C332" s="101" t="s">
        <v>88</v>
      </c>
      <c r="D332" s="62"/>
      <c r="E332" s="223"/>
      <c r="F332" s="223"/>
      <c r="G332" s="223"/>
      <c r="H332" s="223">
        <v>10</v>
      </c>
      <c r="I332" s="223"/>
      <c r="J332" s="223"/>
      <c r="K332" s="223"/>
      <c r="L332" s="223"/>
      <c r="M332" s="63">
        <f>SUM(E332:L332)</f>
        <v>10</v>
      </c>
      <c r="N332" s="240" t="s">
        <v>748</v>
      </c>
    </row>
    <row r="333" spans="1:14" x14ac:dyDescent="0.25">
      <c r="A333" s="59"/>
      <c r="B333" s="59"/>
      <c r="C333" s="101" t="s">
        <v>89</v>
      </c>
      <c r="D333" s="62"/>
      <c r="E333" s="223"/>
      <c r="F333" s="223"/>
      <c r="G333" s="223"/>
      <c r="H333" s="223">
        <v>10</v>
      </c>
      <c r="I333" s="223"/>
      <c r="J333" s="223"/>
      <c r="K333" s="223"/>
      <c r="L333" s="223"/>
      <c r="M333" s="63">
        <f>SUM(E333:L333)</f>
        <v>10</v>
      </c>
      <c r="N333" s="240" t="s">
        <v>749</v>
      </c>
    </row>
    <row r="334" spans="1:14" x14ac:dyDescent="0.25">
      <c r="A334" s="112">
        <v>46</v>
      </c>
      <c r="B334" s="54" t="s">
        <v>75</v>
      </c>
      <c r="C334" s="55" t="s">
        <v>425</v>
      </c>
      <c r="D334" s="97"/>
      <c r="E334" s="57" t="str">
        <f>IF(OR(E335="ไม่มีข้อมูล",E336="ไม่มีข้อมูล"),"ไม่มีข้อมูล",IF(AND(E335&gt;=$D$335,E336&gt;=$D$336),"ผ่านเกณฑ์","ไม่ผ่านเกณฑ์"))</f>
        <v>ไม่มีข้อมูล</v>
      </c>
      <c r="F334" s="57" t="str">
        <f t="shared" ref="F334:M334" si="105">IF(OR(F335="ไม่มีข้อมูล",F336="ไม่มีข้อมูล"),"ไม่มีข้อมูล",IF(AND(F335&gt;=$D$335,F336&gt;=$D$336),"ผ่านเกณฑ์","ไม่ผ่านเกณฑ์"))</f>
        <v>ไม่มีข้อมูล</v>
      </c>
      <c r="G334" s="57" t="str">
        <f t="shared" si="105"/>
        <v>ไม่มีข้อมูล</v>
      </c>
      <c r="H334" s="57" t="str">
        <f t="shared" si="105"/>
        <v>ผ่านเกณฑ์</v>
      </c>
      <c r="I334" s="57" t="str">
        <f t="shared" si="105"/>
        <v>ไม่มีข้อมูล</v>
      </c>
      <c r="J334" s="57" t="str">
        <f t="shared" si="105"/>
        <v>ไม่มีข้อมูล</v>
      </c>
      <c r="K334" s="57" t="str">
        <f t="shared" si="105"/>
        <v>ไม่มีข้อมูล</v>
      </c>
      <c r="L334" s="57" t="str">
        <f>IF(L335="ไม่มีข้อมูล","ไม่มีข้อมูล",IF(L335&gt;=$D$335,"ผ่านเกณฑ์","ไม่ผ่านเกณฑ์"))</f>
        <v>ไม่มีข้อมูล</v>
      </c>
      <c r="M334" s="58" t="str">
        <f t="shared" si="105"/>
        <v>ผ่านเกณฑ์</v>
      </c>
      <c r="N334" s="240" t="s">
        <v>750</v>
      </c>
    </row>
    <row r="335" spans="1:14" x14ac:dyDescent="0.25">
      <c r="A335" s="59">
        <v>46.1</v>
      </c>
      <c r="B335" s="60">
        <v>17</v>
      </c>
      <c r="C335" s="100" t="s">
        <v>382</v>
      </c>
      <c r="D335" s="62">
        <f>VLOOKUP(A335,target_tbl,$D$2+1,FALSE)</f>
        <v>98</v>
      </c>
      <c r="E335" s="72" t="str">
        <f>IF(OR(ISBLANK(E338),E338=0),"ไม่มีข้อมูล",(E337/E338)*100)</f>
        <v>ไม่มีข้อมูล</v>
      </c>
      <c r="F335" s="72" t="str">
        <f t="shared" ref="F335:L335" si="106">IF(OR(ISBLANK(F338),F338=0),"ไม่มีข้อมูล",(F337/F338)*100)</f>
        <v>ไม่มีข้อมูล</v>
      </c>
      <c r="G335" s="72" t="str">
        <f t="shared" si="106"/>
        <v>ไม่มีข้อมูล</v>
      </c>
      <c r="H335" s="72">
        <f t="shared" si="106"/>
        <v>100</v>
      </c>
      <c r="I335" s="72" t="str">
        <f t="shared" si="106"/>
        <v>ไม่มีข้อมูล</v>
      </c>
      <c r="J335" s="72" t="str">
        <f t="shared" si="106"/>
        <v>ไม่มีข้อมูล</v>
      </c>
      <c r="K335" s="72" t="str">
        <f t="shared" si="106"/>
        <v>ไม่มีข้อมูล</v>
      </c>
      <c r="L335" s="72" t="str">
        <f t="shared" si="106"/>
        <v>ไม่มีข้อมูล</v>
      </c>
      <c r="M335" s="73">
        <f>IF(OR(ISBLANK(M338),M338=0),"ไม่มีข้อมูล",(M337/M338)*100)</f>
        <v>100</v>
      </c>
      <c r="N335" s="240" t="s">
        <v>751</v>
      </c>
    </row>
    <row r="336" spans="1:14" x14ac:dyDescent="0.25">
      <c r="A336" s="59">
        <v>46.2</v>
      </c>
      <c r="B336" s="59"/>
      <c r="C336" s="100" t="s">
        <v>383</v>
      </c>
      <c r="D336" s="62">
        <f>VLOOKUP(A336,target_tbl,$D$2+1,FALSE)</f>
        <v>88</v>
      </c>
      <c r="E336" s="72" t="str">
        <f>IF(OR(ISBLANK(E340),E340=0),"ไม่มีข้อมูล",(E339/E340)*100)</f>
        <v>ไม่มีข้อมูล</v>
      </c>
      <c r="F336" s="72" t="str">
        <f t="shared" ref="F336:K336" si="107">IF(OR(ISBLANK(F340),F340=0),"ไม่มีข้อมูล",(F339/F340)*100)</f>
        <v>ไม่มีข้อมูล</v>
      </c>
      <c r="G336" s="72" t="str">
        <f t="shared" si="107"/>
        <v>ไม่มีข้อมูล</v>
      </c>
      <c r="H336" s="72">
        <f t="shared" si="107"/>
        <v>100</v>
      </c>
      <c r="I336" s="72" t="str">
        <f t="shared" si="107"/>
        <v>ไม่มีข้อมูล</v>
      </c>
      <c r="J336" s="72" t="str">
        <f t="shared" si="107"/>
        <v>ไม่มีข้อมูล</v>
      </c>
      <c r="K336" s="72" t="str">
        <f t="shared" si="107"/>
        <v>ไม่มีข้อมูล</v>
      </c>
      <c r="L336" s="167"/>
      <c r="M336" s="73">
        <f>IF(OR(ISBLANK(M340),M340=0),"ไม่มีข้อมูล",(M339/M340)*100)</f>
        <v>100</v>
      </c>
      <c r="N336" s="240" t="s">
        <v>752</v>
      </c>
    </row>
    <row r="337" spans="1:14" x14ac:dyDescent="0.25">
      <c r="A337" s="59"/>
      <c r="B337" s="60"/>
      <c r="C337" s="101" t="s">
        <v>108</v>
      </c>
      <c r="D337" s="62"/>
      <c r="E337" s="232"/>
      <c r="F337" s="232"/>
      <c r="G337" s="232"/>
      <c r="H337" s="232">
        <v>2</v>
      </c>
      <c r="I337" s="232"/>
      <c r="J337" s="232"/>
      <c r="K337" s="232"/>
      <c r="L337" s="232"/>
      <c r="M337" s="168">
        <f>SUM(E337:L337)</f>
        <v>2</v>
      </c>
      <c r="N337" s="240" t="s">
        <v>753</v>
      </c>
    </row>
    <row r="338" spans="1:14" x14ac:dyDescent="0.25">
      <c r="A338" s="59"/>
      <c r="B338" s="59"/>
      <c r="C338" s="101" t="s">
        <v>110</v>
      </c>
      <c r="D338" s="62"/>
      <c r="E338" s="232"/>
      <c r="F338" s="232"/>
      <c r="G338" s="232"/>
      <c r="H338" s="232">
        <v>2</v>
      </c>
      <c r="I338" s="232"/>
      <c r="J338" s="232"/>
      <c r="K338" s="232"/>
      <c r="L338" s="232"/>
      <c r="M338" s="168">
        <f>SUM(E338:L338)</f>
        <v>2</v>
      </c>
      <c r="N338" s="240" t="s">
        <v>754</v>
      </c>
    </row>
    <row r="339" spans="1:14" x14ac:dyDescent="0.25">
      <c r="A339" s="59"/>
      <c r="B339" s="59"/>
      <c r="C339" s="101" t="s">
        <v>83</v>
      </c>
      <c r="D339" s="62"/>
      <c r="E339" s="232"/>
      <c r="F339" s="232"/>
      <c r="G339" s="232"/>
      <c r="H339" s="232">
        <v>8</v>
      </c>
      <c r="I339" s="232"/>
      <c r="J339" s="232"/>
      <c r="K339" s="232"/>
      <c r="L339" s="167"/>
      <c r="M339" s="168">
        <f>SUM(E339:K339)</f>
        <v>8</v>
      </c>
      <c r="N339" s="240" t="s">
        <v>755</v>
      </c>
    </row>
    <row r="340" spans="1:14" x14ac:dyDescent="0.25">
      <c r="A340" s="64"/>
      <c r="B340" s="64"/>
      <c r="C340" s="102" t="s">
        <v>109</v>
      </c>
      <c r="D340" s="148"/>
      <c r="E340" s="233"/>
      <c r="F340" s="233"/>
      <c r="G340" s="233"/>
      <c r="H340" s="233">
        <v>8</v>
      </c>
      <c r="I340" s="233"/>
      <c r="J340" s="233"/>
      <c r="K340" s="233"/>
      <c r="L340" s="169"/>
      <c r="M340" s="168">
        <f>SUM(E340:K340)</f>
        <v>8</v>
      </c>
      <c r="N340" s="240" t="s">
        <v>756</v>
      </c>
    </row>
    <row r="341" spans="1:14" x14ac:dyDescent="0.25">
      <c r="A341" s="53">
        <v>47</v>
      </c>
      <c r="B341" s="54" t="s">
        <v>75</v>
      </c>
      <c r="C341" s="55" t="s">
        <v>426</v>
      </c>
      <c r="D341" s="97"/>
      <c r="E341" s="57" t="str">
        <f>IF(OR(E342="ไม่มีข้อมูล",E343="ไม่มีข้อมูล"),"ไม่มีข้อมูล",IF(AND(E342&gt;=$D$342,E343&gt;=$D$343),"ผ่านเกณฑ์","ไม่ผ่านเกณฑ์"))</f>
        <v>ไม่มีข้อมูล</v>
      </c>
      <c r="F341" s="57" t="str">
        <f t="shared" ref="F341:M341" si="108">IF(OR(F342="ไม่มีข้อมูล",F343="ไม่มีข้อมูล"),"ไม่มีข้อมูล",IF(AND(F342&gt;=$D$342,F343&gt;=$D$343),"ผ่านเกณฑ์","ไม่ผ่านเกณฑ์"))</f>
        <v>ไม่มีข้อมูล</v>
      </c>
      <c r="G341" s="57" t="str">
        <f t="shared" si="108"/>
        <v>ไม่มีข้อมูล</v>
      </c>
      <c r="H341" s="57" t="str">
        <f t="shared" si="108"/>
        <v>ไม่ผ่านเกณฑ์</v>
      </c>
      <c r="I341" s="57" t="str">
        <f t="shared" si="108"/>
        <v>ไม่มีข้อมูล</v>
      </c>
      <c r="J341" s="57" t="str">
        <f t="shared" si="108"/>
        <v>ไม่มีข้อมูล</v>
      </c>
      <c r="K341" s="57" t="str">
        <f t="shared" si="108"/>
        <v>ไม่มีข้อมูล</v>
      </c>
      <c r="L341" s="57" t="str">
        <f t="shared" si="108"/>
        <v>ไม่มีข้อมูล</v>
      </c>
      <c r="M341" s="58" t="str">
        <f t="shared" si="108"/>
        <v>ไม่ผ่านเกณฑ์</v>
      </c>
      <c r="N341" s="240" t="s">
        <v>757</v>
      </c>
    </row>
    <row r="342" spans="1:14" x14ac:dyDescent="0.25">
      <c r="A342" s="59">
        <v>47.1</v>
      </c>
      <c r="B342" s="60">
        <v>18</v>
      </c>
      <c r="C342" s="70" t="s">
        <v>345</v>
      </c>
      <c r="D342" s="62" t="str">
        <f>VLOOKUP(A342,target_tbl,$D$2+1,FALSE)</f>
        <v>Q4</v>
      </c>
      <c r="E342" s="72" t="str">
        <f>IF(OR(ISBLANK(E347),E347=0),"ไม่มีข้อมูล",(E346/E347)*100)</f>
        <v>ไม่มีข้อมูล</v>
      </c>
      <c r="F342" s="72" t="str">
        <f t="shared" ref="F342:M342" si="109">IF(OR(ISBLANK(F347),F347=0),"ไม่มีข้อมูล",(F346/F347)*100)</f>
        <v>ไม่มีข้อมูล</v>
      </c>
      <c r="G342" s="72" t="str">
        <f t="shared" si="109"/>
        <v>ไม่มีข้อมูล</v>
      </c>
      <c r="H342" s="72">
        <f t="shared" si="109"/>
        <v>100</v>
      </c>
      <c r="I342" s="72" t="str">
        <f t="shared" si="109"/>
        <v>ไม่มีข้อมูล</v>
      </c>
      <c r="J342" s="72" t="str">
        <f t="shared" si="109"/>
        <v>ไม่มีข้อมูล</v>
      </c>
      <c r="K342" s="72" t="str">
        <f t="shared" si="109"/>
        <v>ไม่มีข้อมูล</v>
      </c>
      <c r="L342" s="72" t="str">
        <f t="shared" si="109"/>
        <v>ไม่มีข้อมูล</v>
      </c>
      <c r="M342" s="72">
        <f t="shared" si="109"/>
        <v>100</v>
      </c>
      <c r="N342" s="240" t="s">
        <v>758</v>
      </c>
    </row>
    <row r="343" spans="1:14" x14ac:dyDescent="0.25">
      <c r="A343" s="59">
        <v>47.2</v>
      </c>
      <c r="B343" s="60"/>
      <c r="C343" s="70" t="s">
        <v>462</v>
      </c>
      <c r="D343" s="62" t="str">
        <f>VLOOKUP(A343,target_tbl,$D$2+1,FALSE)</f>
        <v>Q4</v>
      </c>
      <c r="E343" s="72" t="str">
        <f>IF(OR(ISBLANK(E347),E347=0),"ไม่มีข้อมูล",(E344/E347)*100)</f>
        <v>ไม่มีข้อมูล</v>
      </c>
      <c r="F343" s="72" t="str">
        <f>IF(OR(ISBLANK(F347),F347=0),"ไม่มีข้อมูล",(F344/F347)*100)</f>
        <v>ไม่มีข้อมูล</v>
      </c>
      <c r="G343" s="72" t="str">
        <f>IF(OR(ISBLANK(G347),G347=0),"ไม่มีข้อมูล",(G344/G347)*100)</f>
        <v>ไม่มีข้อมูล</v>
      </c>
      <c r="H343" s="72">
        <f t="shared" ref="H343:M343" si="110">IF(OR(ISBLANK(H347),H347=0),"ไม่มีข้อมูล",(H344/H347)*100)</f>
        <v>66.666666666666657</v>
      </c>
      <c r="I343" s="72" t="str">
        <f t="shared" si="110"/>
        <v>ไม่มีข้อมูล</v>
      </c>
      <c r="J343" s="72" t="str">
        <f t="shared" si="110"/>
        <v>ไม่มีข้อมูล</v>
      </c>
      <c r="K343" s="72" t="str">
        <f t="shared" si="110"/>
        <v>ไม่มีข้อมูล</v>
      </c>
      <c r="L343" s="72" t="str">
        <f t="shared" si="110"/>
        <v>ไม่มีข้อมูล</v>
      </c>
      <c r="M343" s="72">
        <f t="shared" si="110"/>
        <v>66.666666666666657</v>
      </c>
      <c r="N343" s="240" t="s">
        <v>759</v>
      </c>
    </row>
    <row r="344" spans="1:14" x14ac:dyDescent="0.25">
      <c r="A344" s="60"/>
      <c r="B344" s="60"/>
      <c r="C344" s="103" t="s">
        <v>447</v>
      </c>
      <c r="D344" s="62"/>
      <c r="E344" s="223"/>
      <c r="F344" s="223"/>
      <c r="G344" s="223"/>
      <c r="H344" s="223">
        <v>116</v>
      </c>
      <c r="I344" s="223"/>
      <c r="J344" s="223"/>
      <c r="K344" s="223"/>
      <c r="L344" s="223"/>
      <c r="M344" s="63">
        <f>SUM(E344:L344)</f>
        <v>116</v>
      </c>
      <c r="N344" s="240" t="s">
        <v>760</v>
      </c>
    </row>
    <row r="345" spans="1:14" x14ac:dyDescent="0.25">
      <c r="A345" s="114"/>
      <c r="B345" s="60"/>
      <c r="C345" s="103" t="s">
        <v>448</v>
      </c>
      <c r="D345" s="62"/>
      <c r="E345" s="223"/>
      <c r="F345" s="223"/>
      <c r="G345" s="223"/>
      <c r="H345" s="223">
        <v>173</v>
      </c>
      <c r="I345" s="223"/>
      <c r="J345" s="223"/>
      <c r="K345" s="223"/>
      <c r="L345" s="223"/>
      <c r="M345" s="63">
        <f>SUM(E345:L345)</f>
        <v>173</v>
      </c>
      <c r="N345" s="240" t="s">
        <v>761</v>
      </c>
    </row>
    <row r="346" spans="1:14" x14ac:dyDescent="0.25">
      <c r="A346" s="59"/>
      <c r="B346" s="60"/>
      <c r="C346" s="103" t="s">
        <v>449</v>
      </c>
      <c r="D346" s="62"/>
      <c r="E346" s="223"/>
      <c r="F346" s="223"/>
      <c r="G346" s="223"/>
      <c r="H346" s="223">
        <v>174</v>
      </c>
      <c r="I346" s="223"/>
      <c r="J346" s="223"/>
      <c r="K346" s="223"/>
      <c r="L346" s="223"/>
      <c r="M346" s="63">
        <f>SUM(E346:L346)</f>
        <v>174</v>
      </c>
      <c r="N346" s="240" t="s">
        <v>762</v>
      </c>
    </row>
    <row r="347" spans="1:14" x14ac:dyDescent="0.25">
      <c r="A347" s="59"/>
      <c r="B347" s="60"/>
      <c r="C347" s="101" t="s">
        <v>344</v>
      </c>
      <c r="D347" s="62"/>
      <c r="E347" s="223"/>
      <c r="F347" s="223"/>
      <c r="G347" s="223"/>
      <c r="H347" s="223">
        <v>174</v>
      </c>
      <c r="I347" s="223"/>
      <c r="J347" s="223"/>
      <c r="K347" s="223"/>
      <c r="L347" s="223"/>
      <c r="M347" s="63">
        <f>SUM(E347:L347)</f>
        <v>174</v>
      </c>
      <c r="N347" s="240" t="s">
        <v>763</v>
      </c>
    </row>
    <row r="348" spans="1:14" x14ac:dyDescent="0.25">
      <c r="A348" s="104"/>
      <c r="B348" s="105"/>
      <c r="C348" s="158" t="s">
        <v>97</v>
      </c>
      <c r="D348" s="107"/>
      <c r="E348" s="108"/>
      <c r="F348" s="108"/>
      <c r="G348" s="108"/>
      <c r="H348" s="108"/>
      <c r="I348" s="108"/>
      <c r="J348" s="108"/>
      <c r="K348" s="108"/>
      <c r="L348" s="108"/>
      <c r="M348" s="109"/>
      <c r="N348" s="240" t="s">
        <v>483</v>
      </c>
    </row>
    <row r="349" spans="1:14" x14ac:dyDescent="0.25">
      <c r="A349" s="47"/>
      <c r="B349" s="48"/>
      <c r="C349" s="49" t="s">
        <v>98</v>
      </c>
      <c r="D349" s="50"/>
      <c r="E349" s="110"/>
      <c r="F349" s="110"/>
      <c r="G349" s="110"/>
      <c r="H349" s="110"/>
      <c r="I349" s="110"/>
      <c r="J349" s="110"/>
      <c r="K349" s="110"/>
      <c r="L349" s="110"/>
      <c r="M349" s="111"/>
      <c r="N349" s="240" t="s">
        <v>483</v>
      </c>
    </row>
    <row r="350" spans="1:14" x14ac:dyDescent="0.25">
      <c r="A350" s="53">
        <v>48</v>
      </c>
      <c r="B350" s="54" t="s">
        <v>76</v>
      </c>
      <c r="C350" s="55" t="s">
        <v>349</v>
      </c>
      <c r="D350" s="97">
        <f>VLOOKUP(A350,target_tbl,$D$2+1,FALSE)</f>
        <v>30</v>
      </c>
      <c r="E350" s="170" t="str">
        <f>IF(E351="ไม่มีข้อมูล","ไม่มีข้อมูล",IF(E351&lt;=$D$351,"1","0"))</f>
        <v>ไม่มีข้อมูล</v>
      </c>
      <c r="F350" s="170" t="str">
        <f t="shared" ref="F350:L350" si="111">IF(F351="ไม่มีข้อมูล","ไม่มีข้อมูล",IF(F351&lt;=$D$351,"1","0"))</f>
        <v>ไม่มีข้อมูล</v>
      </c>
      <c r="G350" s="170" t="str">
        <f t="shared" si="111"/>
        <v>ไม่มีข้อมูล</v>
      </c>
      <c r="H350" s="170" t="str">
        <f t="shared" si="111"/>
        <v>0</v>
      </c>
      <c r="I350" s="170" t="str">
        <f t="shared" si="111"/>
        <v>ไม่มีข้อมูล</v>
      </c>
      <c r="J350" s="170" t="str">
        <f t="shared" si="111"/>
        <v>ไม่มีข้อมูล</v>
      </c>
      <c r="K350" s="170" t="str">
        <f t="shared" si="111"/>
        <v>ไม่มีข้อมูล</v>
      </c>
      <c r="L350" s="170" t="str">
        <f t="shared" si="111"/>
        <v>ไม่มีข้อมูล</v>
      </c>
      <c r="M350" s="99">
        <f>IF(M351="ไม่มีข้อมูล","ไม่มีข้อมูล",COUNTIF(E350:L350,1)/8*100)</f>
        <v>0</v>
      </c>
      <c r="N350" s="240" t="s">
        <v>764</v>
      </c>
    </row>
    <row r="351" spans="1:14" x14ac:dyDescent="0.25">
      <c r="A351" s="59">
        <v>48.1</v>
      </c>
      <c r="B351" s="59"/>
      <c r="C351" s="100" t="s">
        <v>347</v>
      </c>
      <c r="D351" s="62">
        <f>VLOOKUP(A351,target_tbl,$D$2+1,FALSE)</f>
        <v>25</v>
      </c>
      <c r="E351" s="98" t="str">
        <f t="shared" ref="E351:K351" si="112">IF(OR(ISBLANK(E353),E353=0),"ไม่มีข้อมูล",(E352/E353)*100)</f>
        <v>ไม่มีข้อมูล</v>
      </c>
      <c r="F351" s="98" t="str">
        <f t="shared" si="112"/>
        <v>ไม่มีข้อมูล</v>
      </c>
      <c r="G351" s="98" t="str">
        <f t="shared" si="112"/>
        <v>ไม่มีข้อมูล</v>
      </c>
      <c r="H351" s="98">
        <f t="shared" si="112"/>
        <v>26.770775237032908</v>
      </c>
      <c r="I351" s="98" t="str">
        <f>IF(OR(ISBLANK(I353),I353=0),"ไม่มีข้อมูล",(I352/I353)*100)</f>
        <v>ไม่มีข้อมูล</v>
      </c>
      <c r="J351" s="98" t="str">
        <f t="shared" si="112"/>
        <v>ไม่มีข้อมูล</v>
      </c>
      <c r="K351" s="98" t="str">
        <f t="shared" si="112"/>
        <v>ไม่มีข้อมูล</v>
      </c>
      <c r="L351" s="98" t="str">
        <f>IF(OR(ISBLANK(L353),L353=0),"ไม่มีข้อมูล",(L352/L353)*100)</f>
        <v>ไม่มีข้อมูล</v>
      </c>
      <c r="M351" s="99">
        <f>IF(OR(ISBLANK(M353),M353=0),"ไม่มีข้อมูล",(M352/M353)*100)</f>
        <v>26.770775237032908</v>
      </c>
      <c r="N351" s="240" t="s">
        <v>765</v>
      </c>
    </row>
    <row r="352" spans="1:14" x14ac:dyDescent="0.25">
      <c r="A352" s="59"/>
      <c r="B352" s="59"/>
      <c r="C352" s="101" t="s">
        <v>348</v>
      </c>
      <c r="D352" s="62"/>
      <c r="E352" s="232"/>
      <c r="F352" s="232"/>
      <c r="G352" s="232"/>
      <c r="H352" s="232">
        <v>480</v>
      </c>
      <c r="I352" s="232"/>
      <c r="J352" s="232"/>
      <c r="K352" s="232"/>
      <c r="L352" s="232"/>
      <c r="M352" s="168">
        <f>SUM(E352:L352)</f>
        <v>480</v>
      </c>
      <c r="N352" s="240" t="s">
        <v>766</v>
      </c>
    </row>
    <row r="353" spans="1:14" x14ac:dyDescent="0.25">
      <c r="A353" s="64"/>
      <c r="B353" s="64"/>
      <c r="C353" s="102" t="s">
        <v>59</v>
      </c>
      <c r="D353" s="148"/>
      <c r="E353" s="233"/>
      <c r="F353" s="233"/>
      <c r="G353" s="233"/>
      <c r="H353" s="233">
        <v>1793</v>
      </c>
      <c r="I353" s="233"/>
      <c r="J353" s="233"/>
      <c r="K353" s="233"/>
      <c r="L353" s="233"/>
      <c r="M353" s="171">
        <f>SUM(E353:L353)</f>
        <v>1793</v>
      </c>
      <c r="N353" s="240" t="s">
        <v>767</v>
      </c>
    </row>
    <row r="354" spans="1:14" x14ac:dyDescent="0.25">
      <c r="A354" s="47"/>
      <c r="B354" s="48"/>
      <c r="C354" s="49" t="s">
        <v>350</v>
      </c>
      <c r="D354" s="50"/>
      <c r="E354" s="110"/>
      <c r="F354" s="110"/>
      <c r="G354" s="110"/>
      <c r="H354" s="110"/>
      <c r="I354" s="110"/>
      <c r="J354" s="110"/>
      <c r="K354" s="110"/>
      <c r="L354" s="110"/>
      <c r="M354" s="111"/>
      <c r="N354" s="240" t="s">
        <v>483</v>
      </c>
    </row>
    <row r="355" spans="1:14" x14ac:dyDescent="0.25">
      <c r="A355" s="53">
        <v>49</v>
      </c>
      <c r="B355" s="54" t="s">
        <v>75</v>
      </c>
      <c r="C355" s="55" t="s">
        <v>346</v>
      </c>
      <c r="D355" s="172">
        <f>VLOOKUP(A355,target_tbl,$D$2+1,FALSE)</f>
        <v>50</v>
      </c>
      <c r="E355" s="98" t="str">
        <f>IF(OR(E356="ไม่มีข้อมูล",E357="ไม่มีข้อมูล",E358="ไม่มีข้อมูล"),"ไม่มีข้อมูล",IF(AND(E356&gt;=$D$356,E357&gt;=$D$357,E358&gt;=$D$358),"ผ่านเกณฑ์","ไม่ผ่านเกณฑ์"))</f>
        <v>ไม่มีข้อมูล</v>
      </c>
      <c r="F355" s="98" t="str">
        <f t="shared" ref="F355:L355" si="113">IF(OR(F356="ไม่มีข้อมูล",F357="ไม่มีข้อมูล",F358="ไม่มีข้อมูล"),"ไม่มีข้อมูล",IF(AND(F356&gt;=$D$356,F357&gt;=$D$357,F358&gt;=$D$358),"ผ่านเกณฑ์","ไม่ผ่านเกณฑ์"))</f>
        <v>ไม่มีข้อมูล</v>
      </c>
      <c r="G355" s="98" t="str">
        <f t="shared" si="113"/>
        <v>ไม่มีข้อมูล</v>
      </c>
      <c r="H355" s="98" t="e">
        <f t="shared" si="113"/>
        <v>#VALUE!</v>
      </c>
      <c r="I355" s="98" t="str">
        <f t="shared" si="113"/>
        <v>ไม่มีข้อมูล</v>
      </c>
      <c r="J355" s="98" t="str">
        <f t="shared" si="113"/>
        <v>ไม่มีข้อมูล</v>
      </c>
      <c r="K355" s="98" t="str">
        <f t="shared" si="113"/>
        <v>ไม่มีข้อมูล</v>
      </c>
      <c r="L355" s="98" t="str">
        <f t="shared" si="113"/>
        <v>ไม่มีข้อมูล</v>
      </c>
      <c r="M355" s="99" t="str">
        <f>IF(OR(M356="ไม่มีข้อมูล",M357="ไม่มีข้อมูล",M358="ไม่มีข้อมูล"),"ไม่มีข้อมูล",IF(AND(M356&gt;=$D$356,M357&gt;=$D$357,M358&gt;=$D$358),"ผ่านเกณฑ์","ไม่ผ่านเกณฑ์"))</f>
        <v>ไม่มีข้อมูล</v>
      </c>
      <c r="N355" s="240" t="s">
        <v>768</v>
      </c>
    </row>
    <row r="356" spans="1:14" x14ac:dyDescent="0.25">
      <c r="A356" s="60">
        <v>49.1</v>
      </c>
      <c r="B356" s="60">
        <v>19</v>
      </c>
      <c r="C356" s="70" t="s">
        <v>356</v>
      </c>
      <c r="D356" s="173">
        <f>VLOOKUP(A356,target_tbl,$D$2+1,FALSE)</f>
        <v>1</v>
      </c>
      <c r="E356" s="72" t="str">
        <f>IF(OR(ISBLANK(E360),ISBLANK(E361)),"ไม่มีข้อมูล",(E360+E361)/E362*100)</f>
        <v>ไม่มีข้อมูล</v>
      </c>
      <c r="F356" s="72" t="str">
        <f t="shared" ref="F356:L356" si="114">IF(OR(ISBLANK(F360),ISBLANK(F361)),"ไม่มีข้อมูล",(F360+F361)/F362*100)</f>
        <v>ไม่มีข้อมูล</v>
      </c>
      <c r="G356" s="72" t="str">
        <f t="shared" si="114"/>
        <v>ไม่มีข้อมูล</v>
      </c>
      <c r="H356" s="72" t="e">
        <f t="shared" si="114"/>
        <v>#VALUE!</v>
      </c>
      <c r="I356" s="72" t="str">
        <f t="shared" si="114"/>
        <v>ไม่มีข้อมูล</v>
      </c>
      <c r="J356" s="72" t="str">
        <f t="shared" si="114"/>
        <v>ไม่มีข้อมูล</v>
      </c>
      <c r="K356" s="72" t="str">
        <f t="shared" si="114"/>
        <v>ไม่มีข้อมูล</v>
      </c>
      <c r="L356" s="72" t="str">
        <f t="shared" si="114"/>
        <v>ไม่มีข้อมูล</v>
      </c>
      <c r="M356" s="72">
        <f>IFERROR(IF(OR(ISBLANK(M360),ISBLANK(M361)),"ไม่มีข้อมูล",(M360+M361)/M362*100),"ไม่มีข้อมูล")</f>
        <v>0</v>
      </c>
      <c r="N356" s="240" t="s">
        <v>769</v>
      </c>
    </row>
    <row r="357" spans="1:14" x14ac:dyDescent="0.25">
      <c r="A357" s="60">
        <v>49.2</v>
      </c>
      <c r="B357" s="59"/>
      <c r="C357" s="70" t="s">
        <v>354</v>
      </c>
      <c r="D357" s="173">
        <f>VLOOKUP(A357,target_tbl,$D$2+1,FALSE)</f>
        <v>50</v>
      </c>
      <c r="E357" s="72" t="str">
        <f>IF(OR(ISBLANK(E366),E366=0),"ไม่มีข้อมูล",(E364+E365)/E366*100)</f>
        <v>ไม่มีข้อมูล</v>
      </c>
      <c r="F357" s="72" t="str">
        <f t="shared" ref="F357:M357" si="115">IF(OR(ISBLANK(F366),F366=0),"ไม่มีข้อมูล",(F364+F365)/F366*100)</f>
        <v>ไม่มีข้อมูล</v>
      </c>
      <c r="G357" s="72" t="str">
        <f t="shared" si="115"/>
        <v>ไม่มีข้อมูล</v>
      </c>
      <c r="H357" s="72">
        <f t="shared" si="115"/>
        <v>0</v>
      </c>
      <c r="I357" s="72" t="str">
        <f t="shared" si="115"/>
        <v>ไม่มีข้อมูล</v>
      </c>
      <c r="J357" s="72" t="str">
        <f t="shared" si="115"/>
        <v>ไม่มีข้อมูล</v>
      </c>
      <c r="K357" s="72" t="str">
        <f t="shared" si="115"/>
        <v>ไม่มีข้อมูล</v>
      </c>
      <c r="L357" s="72" t="str">
        <f t="shared" si="115"/>
        <v>ไม่มีข้อมูล</v>
      </c>
      <c r="M357" s="73">
        <f t="shared" si="115"/>
        <v>0</v>
      </c>
      <c r="N357" s="240" t="s">
        <v>770</v>
      </c>
    </row>
    <row r="358" spans="1:14" x14ac:dyDescent="0.25">
      <c r="A358" s="60">
        <v>49.3</v>
      </c>
      <c r="B358" s="59"/>
      <c r="C358" s="70" t="s">
        <v>355</v>
      </c>
      <c r="D358" s="173">
        <f>VLOOKUP(A358,target_tbl,$D$2+1,FALSE)</f>
        <v>50</v>
      </c>
      <c r="E358" s="72" t="str">
        <f>IF(OR(ISBLANK(E370),E370=0),"ไม่มีข้อมูล",(E368+E369)/E370*100)</f>
        <v>ไม่มีข้อมูล</v>
      </c>
      <c r="F358" s="72" t="str">
        <f t="shared" ref="F358:M358" si="116">IF(OR(ISBLANK(F370),F370=0),"ไม่มีข้อมูล",(F368+F369)/F370*100)</f>
        <v>ไม่มีข้อมูล</v>
      </c>
      <c r="G358" s="72" t="str">
        <f t="shared" si="116"/>
        <v>ไม่มีข้อมูล</v>
      </c>
      <c r="H358" s="72" t="str">
        <f t="shared" si="116"/>
        <v>ไม่มีข้อมูล</v>
      </c>
      <c r="I358" s="72" t="str">
        <f t="shared" si="116"/>
        <v>ไม่มีข้อมูล</v>
      </c>
      <c r="J358" s="72" t="str">
        <f t="shared" si="116"/>
        <v>ไม่มีข้อมูล</v>
      </c>
      <c r="K358" s="72" t="str">
        <f t="shared" si="116"/>
        <v>ไม่มีข้อมูล</v>
      </c>
      <c r="L358" s="72" t="str">
        <f t="shared" si="116"/>
        <v>ไม่มีข้อมูล</v>
      </c>
      <c r="M358" s="73" t="str">
        <f t="shared" si="116"/>
        <v>ไม่มีข้อมูล</v>
      </c>
      <c r="N358" s="240" t="s">
        <v>771</v>
      </c>
    </row>
    <row r="359" spans="1:14" x14ac:dyDescent="0.25">
      <c r="A359" s="60"/>
      <c r="B359" s="59"/>
      <c r="C359" s="174" t="s">
        <v>357</v>
      </c>
      <c r="D359" s="173"/>
      <c r="E359" s="232"/>
      <c r="F359" s="232"/>
      <c r="G359" s="232"/>
      <c r="H359" s="232">
        <v>0</v>
      </c>
      <c r="I359" s="232"/>
      <c r="J359" s="232"/>
      <c r="K359" s="232"/>
      <c r="L359" s="232"/>
      <c r="M359" s="175">
        <f t="shared" ref="M359:M370" si="117">SUM(E359:L359)</f>
        <v>0</v>
      </c>
      <c r="N359" s="240" t="s">
        <v>772</v>
      </c>
    </row>
    <row r="360" spans="1:14" x14ac:dyDescent="0.25">
      <c r="A360" s="60"/>
      <c r="B360" s="59"/>
      <c r="C360" s="176" t="s">
        <v>365</v>
      </c>
      <c r="D360" s="173"/>
      <c r="E360" s="232"/>
      <c r="F360" s="232"/>
      <c r="G360" s="232"/>
      <c r="H360" s="232" t="s">
        <v>796</v>
      </c>
      <c r="I360" s="232"/>
      <c r="J360" s="232"/>
      <c r="K360" s="232"/>
      <c r="L360" s="232"/>
      <c r="M360" s="175">
        <f t="shared" si="117"/>
        <v>0</v>
      </c>
      <c r="N360" s="240" t="s">
        <v>773</v>
      </c>
    </row>
    <row r="361" spans="1:14" x14ac:dyDescent="0.25">
      <c r="A361" s="60"/>
      <c r="B361" s="59"/>
      <c r="C361" s="177" t="s">
        <v>360</v>
      </c>
      <c r="D361" s="173"/>
      <c r="E361" s="232"/>
      <c r="F361" s="232"/>
      <c r="G361" s="232"/>
      <c r="H361" s="232" t="s">
        <v>797</v>
      </c>
      <c r="I361" s="232"/>
      <c r="J361" s="232"/>
      <c r="K361" s="232"/>
      <c r="L361" s="232"/>
      <c r="M361" s="175">
        <f t="shared" si="117"/>
        <v>0</v>
      </c>
      <c r="N361" s="240" t="s">
        <v>774</v>
      </c>
    </row>
    <row r="362" spans="1:14" x14ac:dyDescent="0.25">
      <c r="A362" s="60"/>
      <c r="B362" s="59"/>
      <c r="C362" s="178" t="s">
        <v>351</v>
      </c>
      <c r="D362" s="173"/>
      <c r="E362" s="232"/>
      <c r="F362" s="232"/>
      <c r="G362" s="232"/>
      <c r="H362" s="232">
        <v>2</v>
      </c>
      <c r="I362" s="232"/>
      <c r="J362" s="232"/>
      <c r="K362" s="232"/>
      <c r="L362" s="232"/>
      <c r="M362" s="175">
        <f t="shared" si="117"/>
        <v>2</v>
      </c>
      <c r="N362" s="240" t="s">
        <v>775</v>
      </c>
    </row>
    <row r="363" spans="1:14" x14ac:dyDescent="0.25">
      <c r="A363" s="60"/>
      <c r="B363" s="59"/>
      <c r="C363" s="179" t="s">
        <v>358</v>
      </c>
      <c r="D363" s="173"/>
      <c r="E363" s="232"/>
      <c r="F363" s="232"/>
      <c r="G363" s="232"/>
      <c r="H363" s="232">
        <v>0</v>
      </c>
      <c r="I363" s="232"/>
      <c r="J363" s="232"/>
      <c r="K363" s="232"/>
      <c r="L363" s="232"/>
      <c r="M363" s="96">
        <f t="shared" si="117"/>
        <v>0</v>
      </c>
      <c r="N363" s="240" t="s">
        <v>776</v>
      </c>
    </row>
    <row r="364" spans="1:14" x14ac:dyDescent="0.25">
      <c r="A364" s="60"/>
      <c r="B364" s="59"/>
      <c r="C364" s="180" t="s">
        <v>364</v>
      </c>
      <c r="D364" s="173"/>
      <c r="E364" s="232"/>
      <c r="F364" s="232"/>
      <c r="G364" s="232"/>
      <c r="H364" s="232">
        <v>0</v>
      </c>
      <c r="I364" s="232"/>
      <c r="J364" s="232"/>
      <c r="K364" s="232"/>
      <c r="L364" s="232"/>
      <c r="M364" s="96">
        <f t="shared" si="117"/>
        <v>0</v>
      </c>
      <c r="N364" s="240" t="s">
        <v>777</v>
      </c>
    </row>
    <row r="365" spans="1:14" x14ac:dyDescent="0.25">
      <c r="A365" s="60"/>
      <c r="B365" s="59"/>
      <c r="C365" s="181" t="s">
        <v>361</v>
      </c>
      <c r="D365" s="173"/>
      <c r="E365" s="232"/>
      <c r="F365" s="232"/>
      <c r="G365" s="232"/>
      <c r="H365" s="232">
        <v>0</v>
      </c>
      <c r="I365" s="232"/>
      <c r="J365" s="232"/>
      <c r="K365" s="232"/>
      <c r="L365" s="232"/>
      <c r="M365" s="96">
        <f t="shared" si="117"/>
        <v>0</v>
      </c>
      <c r="N365" s="240" t="s">
        <v>778</v>
      </c>
    </row>
    <row r="366" spans="1:14" x14ac:dyDescent="0.25">
      <c r="A366" s="60"/>
      <c r="B366" s="59"/>
      <c r="C366" s="182" t="s">
        <v>352</v>
      </c>
      <c r="D366" s="173"/>
      <c r="E366" s="232"/>
      <c r="F366" s="232"/>
      <c r="G366" s="232"/>
      <c r="H366" s="232">
        <v>8</v>
      </c>
      <c r="I366" s="232"/>
      <c r="J366" s="232"/>
      <c r="K366" s="232"/>
      <c r="L366" s="232"/>
      <c r="M366" s="96">
        <f t="shared" si="117"/>
        <v>8</v>
      </c>
      <c r="N366" s="240" t="s">
        <v>779</v>
      </c>
    </row>
    <row r="367" spans="1:14" x14ac:dyDescent="0.25">
      <c r="A367" s="60"/>
      <c r="B367" s="59"/>
      <c r="C367" s="174" t="s">
        <v>359</v>
      </c>
      <c r="D367" s="173"/>
      <c r="E367" s="232"/>
      <c r="F367" s="232"/>
      <c r="G367" s="232"/>
      <c r="H367" s="232">
        <v>0</v>
      </c>
      <c r="I367" s="232"/>
      <c r="J367" s="232"/>
      <c r="K367" s="232"/>
      <c r="L367" s="232"/>
      <c r="M367" s="175">
        <f t="shared" si="117"/>
        <v>0</v>
      </c>
      <c r="N367" s="240" t="s">
        <v>780</v>
      </c>
    </row>
    <row r="368" spans="1:14" x14ac:dyDescent="0.25">
      <c r="A368" s="60"/>
      <c r="B368" s="59"/>
      <c r="C368" s="176" t="s">
        <v>363</v>
      </c>
      <c r="D368" s="173"/>
      <c r="E368" s="232"/>
      <c r="F368" s="232"/>
      <c r="G368" s="232"/>
      <c r="H368" s="232">
        <v>0</v>
      </c>
      <c r="I368" s="232"/>
      <c r="J368" s="232"/>
      <c r="K368" s="232"/>
      <c r="L368" s="232"/>
      <c r="M368" s="175">
        <f t="shared" si="117"/>
        <v>0</v>
      </c>
      <c r="N368" s="240" t="s">
        <v>781</v>
      </c>
    </row>
    <row r="369" spans="1:14" x14ac:dyDescent="0.25">
      <c r="A369" s="60"/>
      <c r="B369" s="59"/>
      <c r="C369" s="177" t="s">
        <v>362</v>
      </c>
      <c r="D369" s="173"/>
      <c r="E369" s="232"/>
      <c r="F369" s="232"/>
      <c r="G369" s="232"/>
      <c r="H369" s="232">
        <v>0</v>
      </c>
      <c r="I369" s="232"/>
      <c r="J369" s="232"/>
      <c r="K369" s="232"/>
      <c r="L369" s="232"/>
      <c r="M369" s="175">
        <f t="shared" si="117"/>
        <v>0</v>
      </c>
      <c r="N369" s="240" t="s">
        <v>782</v>
      </c>
    </row>
    <row r="370" spans="1:14" x14ac:dyDescent="0.25">
      <c r="A370" s="60"/>
      <c r="B370" s="59"/>
      <c r="C370" s="178" t="s">
        <v>353</v>
      </c>
      <c r="D370" s="173"/>
      <c r="E370" s="233"/>
      <c r="F370" s="233"/>
      <c r="G370" s="233"/>
      <c r="H370" s="233">
        <v>0</v>
      </c>
      <c r="I370" s="233"/>
      <c r="J370" s="233"/>
      <c r="K370" s="233"/>
      <c r="L370" s="233"/>
      <c r="M370" s="183">
        <f t="shared" si="117"/>
        <v>0</v>
      </c>
      <c r="N370" s="240" t="s">
        <v>783</v>
      </c>
    </row>
    <row r="371" spans="1:14" x14ac:dyDescent="0.25">
      <c r="A371" s="53">
        <v>50</v>
      </c>
      <c r="B371" s="54" t="s">
        <v>75</v>
      </c>
      <c r="C371" s="55" t="s">
        <v>368</v>
      </c>
      <c r="D371" s="184" t="str">
        <f>VLOOKUP(A371,target_tbl,$D$2+1,FALSE)</f>
        <v>Q3</v>
      </c>
      <c r="E371" s="98" t="str">
        <f>IF(OR(ISBLANK(E373),E373=0),"ไม่มีข้อมูล",(E372/E373)*100)</f>
        <v>ไม่มีข้อมูล</v>
      </c>
      <c r="F371" s="98" t="str">
        <f t="shared" ref="F371:K371" si="118">IF(OR(ISBLANK(F373),F373=0),"ไม่มีข้อมูล",(F372/F373)*100)</f>
        <v>ไม่มีข้อมูล</v>
      </c>
      <c r="G371" s="98" t="str">
        <f t="shared" si="118"/>
        <v>ไม่มีข้อมูล</v>
      </c>
      <c r="H371" s="98" t="e">
        <f t="shared" si="118"/>
        <v>#VALUE!</v>
      </c>
      <c r="I371" s="98" t="str">
        <f t="shared" si="118"/>
        <v>ไม่มีข้อมูล</v>
      </c>
      <c r="J371" s="98" t="str">
        <f t="shared" si="118"/>
        <v>ไม่มีข้อมูล</v>
      </c>
      <c r="K371" s="98" t="str">
        <f t="shared" si="118"/>
        <v>ไม่มีข้อมูล</v>
      </c>
      <c r="L371" s="98" t="str">
        <f>IF(OR(ISBLANK(L373),L373=0),"ไม่มีข้อมูล",(L372/L373)*100)</f>
        <v>ไม่มีข้อมูล</v>
      </c>
      <c r="M371" s="99">
        <f>IF(OR(ISBLANK(M373),M373=0),"ไม่มีข้อมูล",(M372/M373)*100)</f>
        <v>0</v>
      </c>
      <c r="N371" s="240" t="s">
        <v>784</v>
      </c>
    </row>
    <row r="372" spans="1:14" x14ac:dyDescent="0.25">
      <c r="A372" s="59"/>
      <c r="B372" s="60">
        <v>20</v>
      </c>
      <c r="C372" s="144" t="s">
        <v>366</v>
      </c>
      <c r="D372" s="185"/>
      <c r="E372" s="223"/>
      <c r="F372" s="223"/>
      <c r="G372" s="223"/>
      <c r="H372" s="223" t="s">
        <v>800</v>
      </c>
      <c r="I372" s="223"/>
      <c r="J372" s="223"/>
      <c r="K372" s="223"/>
      <c r="L372" s="223"/>
      <c r="M372" s="63">
        <f>SUM(E372:L372)</f>
        <v>0</v>
      </c>
      <c r="N372" s="240" t="s">
        <v>785</v>
      </c>
    </row>
    <row r="373" spans="1:14" x14ac:dyDescent="0.25">
      <c r="A373" s="64"/>
      <c r="B373" s="64"/>
      <c r="C373" s="145" t="s">
        <v>367</v>
      </c>
      <c r="D373" s="86"/>
      <c r="E373" s="223"/>
      <c r="F373" s="223"/>
      <c r="G373" s="223"/>
      <c r="H373" s="223">
        <v>12</v>
      </c>
      <c r="I373" s="223"/>
      <c r="J373" s="223"/>
      <c r="K373" s="223"/>
      <c r="L373" s="223"/>
      <c r="M373" s="63">
        <f>SUM(E373:L373)</f>
        <v>12</v>
      </c>
      <c r="N373" s="240" t="s">
        <v>786</v>
      </c>
    </row>
    <row r="374" spans="1:14" x14ac:dyDescent="0.25">
      <c r="A374" s="104"/>
      <c r="B374" s="105"/>
      <c r="C374" s="158" t="s">
        <v>99</v>
      </c>
      <c r="D374" s="107"/>
      <c r="E374" s="108"/>
      <c r="F374" s="108"/>
      <c r="G374" s="108"/>
      <c r="H374" s="108"/>
      <c r="I374" s="108"/>
      <c r="J374" s="108"/>
      <c r="K374" s="108"/>
      <c r="L374" s="108"/>
      <c r="M374" s="109"/>
      <c r="N374" s="240" t="s">
        <v>483</v>
      </c>
    </row>
    <row r="375" spans="1:14" x14ac:dyDescent="0.25">
      <c r="A375" s="47"/>
      <c r="B375" s="48"/>
      <c r="C375" s="49" t="s">
        <v>100</v>
      </c>
      <c r="D375" s="50"/>
      <c r="E375" s="110"/>
      <c r="F375" s="110"/>
      <c r="G375" s="110"/>
      <c r="H375" s="110"/>
      <c r="I375" s="110"/>
      <c r="J375" s="110"/>
      <c r="K375" s="110"/>
      <c r="L375" s="110"/>
      <c r="M375" s="111"/>
      <c r="N375" s="240" t="s">
        <v>483</v>
      </c>
    </row>
    <row r="376" spans="1:14" x14ac:dyDescent="0.25">
      <c r="A376" s="53">
        <v>51</v>
      </c>
      <c r="B376" s="54" t="s">
        <v>76</v>
      </c>
      <c r="C376" s="66" t="s">
        <v>369</v>
      </c>
      <c r="D376" s="97" t="s">
        <v>33</v>
      </c>
      <c r="E376" s="186"/>
      <c r="F376" s="186"/>
      <c r="G376" s="186"/>
      <c r="H376" s="186"/>
      <c r="I376" s="186"/>
      <c r="J376" s="186"/>
      <c r="K376" s="186"/>
      <c r="L376" s="186"/>
      <c r="M376" s="187"/>
      <c r="N376" s="240" t="s">
        <v>483</v>
      </c>
    </row>
    <row r="377" spans="1:14" x14ac:dyDescent="0.25">
      <c r="A377" s="59"/>
      <c r="B377" s="59"/>
      <c r="C377" s="188"/>
      <c r="D377" s="62"/>
      <c r="E377" s="189"/>
      <c r="F377" s="189"/>
      <c r="G377" s="189"/>
      <c r="H377" s="189"/>
      <c r="I377" s="189"/>
      <c r="J377" s="189"/>
      <c r="K377" s="189"/>
      <c r="L377" s="189"/>
      <c r="M377" s="190"/>
      <c r="N377" s="240" t="s">
        <v>483</v>
      </c>
    </row>
    <row r="378" spans="1:14" x14ac:dyDescent="0.25">
      <c r="A378" s="59"/>
      <c r="B378" s="59"/>
      <c r="C378" s="188"/>
      <c r="D378" s="62"/>
      <c r="E378" s="191"/>
      <c r="F378" s="191"/>
      <c r="G378" s="191"/>
      <c r="H378" s="191"/>
      <c r="I378" s="191"/>
      <c r="J378" s="191"/>
      <c r="K378" s="191"/>
      <c r="L378" s="191"/>
      <c r="M378" s="192"/>
      <c r="N378" s="240" t="s">
        <v>483</v>
      </c>
    </row>
    <row r="379" spans="1:14" x14ac:dyDescent="0.25">
      <c r="A379" s="53">
        <v>52</v>
      </c>
      <c r="B379" s="54" t="s">
        <v>76</v>
      </c>
      <c r="C379" s="66" t="s">
        <v>370</v>
      </c>
      <c r="D379" s="97" t="s">
        <v>33</v>
      </c>
      <c r="E379" s="186"/>
      <c r="F379" s="186"/>
      <c r="G379" s="186"/>
      <c r="H379" s="186"/>
      <c r="I379" s="186"/>
      <c r="J379" s="186"/>
      <c r="K379" s="186"/>
      <c r="L379" s="186"/>
      <c r="M379" s="187"/>
      <c r="N379" s="240" t="s">
        <v>483</v>
      </c>
    </row>
    <row r="380" spans="1:14" x14ac:dyDescent="0.25">
      <c r="A380" s="59"/>
      <c r="B380" s="59"/>
      <c r="C380" s="188"/>
      <c r="D380" s="62"/>
      <c r="E380" s="189"/>
      <c r="F380" s="189"/>
      <c r="G380" s="189"/>
      <c r="H380" s="189"/>
      <c r="I380" s="189"/>
      <c r="J380" s="189"/>
      <c r="K380" s="189"/>
      <c r="L380" s="189"/>
      <c r="M380" s="190"/>
      <c r="N380" s="240" t="s">
        <v>483</v>
      </c>
    </row>
    <row r="381" spans="1:14" x14ac:dyDescent="0.25">
      <c r="A381" s="59"/>
      <c r="B381" s="59"/>
      <c r="C381" s="188"/>
      <c r="D381" s="62"/>
      <c r="E381" s="191"/>
      <c r="F381" s="191"/>
      <c r="G381" s="191"/>
      <c r="H381" s="191"/>
      <c r="I381" s="191"/>
      <c r="J381" s="191"/>
      <c r="K381" s="191"/>
      <c r="L381" s="191"/>
      <c r="M381" s="192"/>
      <c r="N381" s="240" t="s">
        <v>483</v>
      </c>
    </row>
    <row r="382" spans="1:14" x14ac:dyDescent="0.25">
      <c r="A382" s="88"/>
      <c r="B382" s="89"/>
      <c r="C382" s="90" t="s">
        <v>371</v>
      </c>
      <c r="D382" s="91"/>
      <c r="E382" s="117"/>
      <c r="F382" s="117"/>
      <c r="G382" s="117"/>
      <c r="H382" s="117"/>
      <c r="I382" s="117"/>
      <c r="J382" s="117"/>
      <c r="K382" s="117"/>
      <c r="L382" s="117"/>
      <c r="M382" s="118"/>
      <c r="N382" s="240" t="s">
        <v>483</v>
      </c>
    </row>
    <row r="383" spans="1:14" x14ac:dyDescent="0.25">
      <c r="A383" s="193">
        <v>53</v>
      </c>
      <c r="B383" s="54" t="s">
        <v>75</v>
      </c>
      <c r="C383" s="55" t="s">
        <v>27</v>
      </c>
      <c r="D383" s="194">
        <f>VLOOKUP(A383,target_tbl,$D$2+1,FALSE)</f>
        <v>4</v>
      </c>
      <c r="E383" s="57" t="str">
        <f>IF(OR(ISBLANK(E385),E385=0),"ไม่มีข้อมูล",(E384/E385)*100)</f>
        <v>ไม่มีข้อมูล</v>
      </c>
      <c r="F383" s="57" t="str">
        <f t="shared" ref="F383:K383" si="119">IF(OR(ISBLANK(F385),F385=0),"ไม่มีข้อมูล",(F384/F385)*100)</f>
        <v>ไม่มีข้อมูล</v>
      </c>
      <c r="G383" s="57" t="str">
        <f t="shared" si="119"/>
        <v>ไม่มีข้อมูล</v>
      </c>
      <c r="H383" s="57">
        <f t="shared" si="119"/>
        <v>0</v>
      </c>
      <c r="I383" s="57" t="str">
        <f t="shared" si="119"/>
        <v>ไม่มีข้อมูล</v>
      </c>
      <c r="J383" s="57" t="str">
        <f t="shared" si="119"/>
        <v>ไม่มีข้อมูล</v>
      </c>
      <c r="K383" s="57" t="str">
        <f t="shared" si="119"/>
        <v>ไม่มีข้อมูล</v>
      </c>
      <c r="L383" s="57" t="str">
        <f>IF(OR(ISBLANK(L385),L385=0),"ไม่มีข้อมูล",(L384/L385)*100)</f>
        <v>ไม่มีข้อมูล</v>
      </c>
      <c r="M383" s="58">
        <f>IF(OR(ISBLANK(M385),M385=0),"ไม่มีข้อมูล",(M384/M385)*100)</f>
        <v>0</v>
      </c>
      <c r="N383" s="240" t="s">
        <v>787</v>
      </c>
    </row>
    <row r="384" spans="1:14" x14ac:dyDescent="0.25">
      <c r="A384" s="195"/>
      <c r="B384" s="60">
        <v>21</v>
      </c>
      <c r="C384" s="103" t="s">
        <v>77</v>
      </c>
      <c r="D384" s="62"/>
      <c r="E384" s="223"/>
      <c r="F384" s="223"/>
      <c r="G384" s="223"/>
      <c r="H384" s="223">
        <v>0</v>
      </c>
      <c r="I384" s="223"/>
      <c r="J384" s="223"/>
      <c r="K384" s="223"/>
      <c r="L384" s="223"/>
      <c r="M384" s="63">
        <f>SUM(E384:L384)</f>
        <v>0</v>
      </c>
      <c r="N384" s="240" t="s">
        <v>788</v>
      </c>
    </row>
    <row r="385" spans="1:19" x14ac:dyDescent="0.25">
      <c r="A385" s="114"/>
      <c r="B385" s="59"/>
      <c r="C385" s="103" t="s">
        <v>78</v>
      </c>
      <c r="D385" s="62"/>
      <c r="E385" s="223"/>
      <c r="F385" s="223"/>
      <c r="G385" s="223"/>
      <c r="H385" s="223">
        <v>10</v>
      </c>
      <c r="I385" s="223"/>
      <c r="J385" s="223"/>
      <c r="K385" s="223"/>
      <c r="L385" s="223"/>
      <c r="M385" s="63">
        <f>SUM(E385:L385)</f>
        <v>10</v>
      </c>
      <c r="N385" s="240" t="s">
        <v>789</v>
      </c>
    </row>
    <row r="386" spans="1:19" x14ac:dyDescent="0.25">
      <c r="A386" s="104"/>
      <c r="B386" s="105"/>
      <c r="C386" s="158" t="s">
        <v>101</v>
      </c>
      <c r="D386" s="107"/>
      <c r="E386" s="108"/>
      <c r="F386" s="108"/>
      <c r="G386" s="108"/>
      <c r="H386" s="108"/>
      <c r="I386" s="108"/>
      <c r="J386" s="108"/>
      <c r="K386" s="108"/>
      <c r="L386" s="108"/>
      <c r="M386" s="109"/>
      <c r="N386" s="240" t="s">
        <v>483</v>
      </c>
    </row>
    <row r="387" spans="1:19" x14ac:dyDescent="0.25">
      <c r="A387" s="47"/>
      <c r="B387" s="48"/>
      <c r="C387" s="49" t="s">
        <v>102</v>
      </c>
      <c r="D387" s="50"/>
      <c r="E387" s="110"/>
      <c r="F387" s="110"/>
      <c r="G387" s="110"/>
      <c r="H387" s="110"/>
      <c r="I387" s="110"/>
      <c r="J387" s="110"/>
      <c r="K387" s="110"/>
      <c r="L387" s="110"/>
      <c r="M387" s="111"/>
      <c r="N387" s="240" t="s">
        <v>483</v>
      </c>
    </row>
    <row r="388" spans="1:19" x14ac:dyDescent="0.25">
      <c r="A388" s="53">
        <v>54</v>
      </c>
      <c r="B388" s="54" t="s">
        <v>76</v>
      </c>
      <c r="C388" s="196" t="s">
        <v>372</v>
      </c>
      <c r="D388" s="97" t="s">
        <v>33</v>
      </c>
      <c r="E388" s="186"/>
      <c r="F388" s="186"/>
      <c r="G388" s="186"/>
      <c r="H388" s="186"/>
      <c r="I388" s="186"/>
      <c r="J388" s="186"/>
      <c r="K388" s="186"/>
      <c r="L388" s="186"/>
      <c r="M388" s="187"/>
      <c r="N388" s="240" t="s">
        <v>483</v>
      </c>
    </row>
    <row r="389" spans="1:19" ht="24" x14ac:dyDescent="0.25">
      <c r="A389" s="59"/>
      <c r="B389" s="59"/>
      <c r="C389" s="103" t="s">
        <v>373</v>
      </c>
      <c r="D389" s="62"/>
      <c r="E389" s="189"/>
      <c r="F389" s="189"/>
      <c r="G389" s="189"/>
      <c r="H389" s="189"/>
      <c r="I389" s="189"/>
      <c r="J389" s="189"/>
      <c r="K389" s="189"/>
      <c r="L389" s="189"/>
      <c r="M389" s="190"/>
      <c r="N389" s="240" t="s">
        <v>483</v>
      </c>
    </row>
    <row r="390" spans="1:19" x14ac:dyDescent="0.25">
      <c r="A390" s="104"/>
      <c r="B390" s="105"/>
      <c r="C390" s="158" t="s">
        <v>103</v>
      </c>
      <c r="D390" s="107"/>
      <c r="E390" s="108"/>
      <c r="F390" s="108"/>
      <c r="G390" s="108"/>
      <c r="H390" s="108"/>
      <c r="I390" s="108"/>
      <c r="J390" s="108"/>
      <c r="K390" s="108"/>
      <c r="L390" s="108"/>
      <c r="M390" s="109"/>
      <c r="N390" s="240" t="s">
        <v>483</v>
      </c>
    </row>
    <row r="391" spans="1:19" x14ac:dyDescent="0.25">
      <c r="A391" s="47"/>
      <c r="B391" s="48"/>
      <c r="C391" s="49" t="s">
        <v>104</v>
      </c>
      <c r="D391" s="50"/>
      <c r="E391" s="110"/>
      <c r="F391" s="110"/>
      <c r="G391" s="110"/>
      <c r="H391" s="110"/>
      <c r="I391" s="110"/>
      <c r="J391" s="110"/>
      <c r="K391" s="110"/>
      <c r="L391" s="110"/>
      <c r="M391" s="111"/>
      <c r="N391" s="240" t="s">
        <v>483</v>
      </c>
    </row>
    <row r="392" spans="1:19" x14ac:dyDescent="0.25">
      <c r="A392" s="53">
        <v>55</v>
      </c>
      <c r="B392" s="54" t="s">
        <v>76</v>
      </c>
      <c r="C392" s="55" t="s">
        <v>28</v>
      </c>
      <c r="D392" s="97">
        <f>VLOOKUP(A392,target_tbl,$D$2+1,FALSE)</f>
        <v>80</v>
      </c>
      <c r="E392" s="166">
        <f>IF(E393="ผ่านเกณฑ์",1,0)</f>
        <v>0</v>
      </c>
      <c r="F392" s="166">
        <f t="shared" ref="F392:L392" si="120">IF(F393="ผ่านเกณฑ์",1,0)</f>
        <v>0</v>
      </c>
      <c r="G392" s="166">
        <f t="shared" si="120"/>
        <v>0</v>
      </c>
      <c r="H392" s="166">
        <f t="shared" si="120"/>
        <v>0</v>
      </c>
      <c r="I392" s="166">
        <f t="shared" si="120"/>
        <v>0</v>
      </c>
      <c r="J392" s="166">
        <f t="shared" si="120"/>
        <v>0</v>
      </c>
      <c r="K392" s="166">
        <f t="shared" si="120"/>
        <v>0</v>
      </c>
      <c r="L392" s="166">
        <f t="shared" si="120"/>
        <v>0</v>
      </c>
      <c r="M392" s="58" t="str">
        <f>IF(OR(E393="ไม่มีข้อมูล",F393="ไม่มีข้อมูล",G393="ไม่มีข้อมูล",H393="ไม่มีข้อมูล",I393="ไม่มีข้อมูล",J393="ไม่มีข้อมูล",K393="ไม่มีข้อมูล",L393="ไม่มีข้อมูล"),"ไม่มีข้อมูล",COUNTIF(E392:L392,1)/8*100)</f>
        <v>ไม่มีข้อมูล</v>
      </c>
      <c r="N392" s="240" t="s">
        <v>790</v>
      </c>
    </row>
    <row r="393" spans="1:19" ht="24" x14ac:dyDescent="0.25">
      <c r="A393" s="59"/>
      <c r="B393" s="59"/>
      <c r="C393" s="197" t="s">
        <v>427</v>
      </c>
      <c r="D393" s="62"/>
      <c r="E393" s="72" t="str">
        <f>IF(OR(ISBLANK(E394),ISBLANK(E395),ISBLANK(E396),ISBLANK(E397),ISBLANK(E398)),"ไม่มีข้อมูล",IF(AND(E394="ดำเนินการแล้ว",E395="ดำเนินการแล้ว",E396="ดำเนินการแล้ว",E397="ดำเนินการแล้ว",E398="ดำเนินการแล้ว"),"ผ่านเกณฑ์","ไม่ผ่านเกณฑ์"))</f>
        <v>ไม่มีข้อมูล</v>
      </c>
      <c r="F393" s="72" t="str">
        <f t="shared" ref="F393:L393" si="121">IF(OR(ISBLANK(F394),ISBLANK(F395),ISBLANK(F396),ISBLANK(F397),ISBLANK(F398)),"ไม่มีข้อมูล",IF(AND(F394="ดำเนินการแล้ว",F395="ดำเนินการแล้ว",F396="ดำเนินการแล้ว",F397="ดำเนินการแล้ว",F398="ดำเนินการแล้ว"),"ผ่านเกณฑ์","ไม่ผ่านเกณฑ์"))</f>
        <v>ไม่มีข้อมูล</v>
      </c>
      <c r="G393" s="72" t="str">
        <f t="shared" si="121"/>
        <v>ไม่มีข้อมูล</v>
      </c>
      <c r="H393" s="72" t="str">
        <f t="shared" si="121"/>
        <v>ไม่ผ่านเกณฑ์</v>
      </c>
      <c r="I393" s="72" t="str">
        <f t="shared" si="121"/>
        <v>ไม่มีข้อมูล</v>
      </c>
      <c r="J393" s="72" t="str">
        <f t="shared" si="121"/>
        <v>ไม่มีข้อมูล</v>
      </c>
      <c r="K393" s="72" t="str">
        <f t="shared" si="121"/>
        <v>ไม่มีข้อมูล</v>
      </c>
      <c r="L393" s="72" t="str">
        <f t="shared" si="121"/>
        <v>ไม่มีข้อมูล</v>
      </c>
      <c r="M393" s="198"/>
      <c r="N393" s="240" t="s">
        <v>483</v>
      </c>
    </row>
    <row r="394" spans="1:19" ht="60" x14ac:dyDescent="0.25">
      <c r="A394" s="59"/>
      <c r="B394" s="59"/>
      <c r="C394" s="101" t="s">
        <v>374</v>
      </c>
      <c r="D394" s="62"/>
      <c r="E394" s="234"/>
      <c r="F394" s="234"/>
      <c r="G394" s="234"/>
      <c r="H394" s="234" t="s">
        <v>794</v>
      </c>
      <c r="I394" s="234"/>
      <c r="J394" s="234"/>
      <c r="K394" s="234"/>
      <c r="L394" s="234"/>
      <c r="M394" s="198"/>
      <c r="N394" s="240" t="s">
        <v>483</v>
      </c>
    </row>
    <row r="395" spans="1:19" ht="60" x14ac:dyDescent="0.25">
      <c r="A395" s="59"/>
      <c r="B395" s="59"/>
      <c r="C395" s="101" t="s">
        <v>375</v>
      </c>
      <c r="D395" s="62"/>
      <c r="E395" s="234"/>
      <c r="F395" s="234"/>
      <c r="G395" s="234"/>
      <c r="H395" s="234" t="s">
        <v>794</v>
      </c>
      <c r="I395" s="234"/>
      <c r="J395" s="234"/>
      <c r="K395" s="234"/>
      <c r="L395" s="234"/>
      <c r="M395" s="199"/>
      <c r="N395" s="240" t="s">
        <v>483</v>
      </c>
    </row>
    <row r="396" spans="1:19" ht="72" x14ac:dyDescent="0.25">
      <c r="A396" s="59"/>
      <c r="B396" s="59"/>
      <c r="C396" s="101" t="s">
        <v>376</v>
      </c>
      <c r="D396" s="62"/>
      <c r="E396" s="234"/>
      <c r="F396" s="234"/>
      <c r="G396" s="234"/>
      <c r="H396" s="234" t="s">
        <v>794</v>
      </c>
      <c r="I396" s="234"/>
      <c r="J396" s="234"/>
      <c r="K396" s="234"/>
      <c r="L396" s="234"/>
      <c r="M396" s="199"/>
      <c r="N396" s="240" t="s">
        <v>483</v>
      </c>
    </row>
    <row r="397" spans="1:19" ht="36" x14ac:dyDescent="0.25">
      <c r="A397" s="59"/>
      <c r="B397" s="59"/>
      <c r="C397" s="101" t="s">
        <v>378</v>
      </c>
      <c r="D397" s="62"/>
      <c r="E397" s="234"/>
      <c r="F397" s="234"/>
      <c r="G397" s="234"/>
      <c r="H397" s="234" t="s">
        <v>795</v>
      </c>
      <c r="I397" s="234"/>
      <c r="J397" s="234"/>
      <c r="K397" s="234"/>
      <c r="L397" s="234"/>
      <c r="M397" s="198"/>
      <c r="N397" s="240" t="s">
        <v>483</v>
      </c>
    </row>
    <row r="398" spans="1:19" ht="36" x14ac:dyDescent="0.25">
      <c r="A398" s="64"/>
      <c r="B398" s="64"/>
      <c r="C398" s="102" t="s">
        <v>377</v>
      </c>
      <c r="D398" s="148"/>
      <c r="E398" s="235"/>
      <c r="F398" s="235"/>
      <c r="G398" s="235"/>
      <c r="H398" s="235" t="s">
        <v>795</v>
      </c>
      <c r="I398" s="235"/>
      <c r="J398" s="235"/>
      <c r="K398" s="235"/>
      <c r="L398" s="235"/>
      <c r="M398" s="200"/>
      <c r="N398" s="240" t="s">
        <v>483</v>
      </c>
    </row>
    <row r="399" spans="1:19" x14ac:dyDescent="0.25">
      <c r="A399" s="201" t="s">
        <v>41</v>
      </c>
      <c r="B399" s="202" t="s">
        <v>41</v>
      </c>
      <c r="C399" s="203" t="s">
        <v>41</v>
      </c>
      <c r="D399" s="204" t="s">
        <v>41</v>
      </c>
      <c r="E399" s="205" t="s">
        <v>41</v>
      </c>
      <c r="F399" s="205" t="s">
        <v>41</v>
      </c>
      <c r="G399" s="205" t="s">
        <v>41</v>
      </c>
      <c r="H399" s="205" t="s">
        <v>41</v>
      </c>
      <c r="I399" s="205" t="s">
        <v>41</v>
      </c>
      <c r="J399" s="205" t="s">
        <v>41</v>
      </c>
      <c r="K399" s="205" t="s">
        <v>41</v>
      </c>
      <c r="L399" s="205" t="s">
        <v>41</v>
      </c>
      <c r="M399" s="203" t="s">
        <v>41</v>
      </c>
    </row>
    <row r="400" spans="1:19" s="211" customFormat="1" x14ac:dyDescent="0.25">
      <c r="A400" s="206" t="s">
        <v>75</v>
      </c>
      <c r="B400" s="206">
        <f>COUNTIF(B8:B398,A400)</f>
        <v>21</v>
      </c>
      <c r="C400" s="207"/>
      <c r="D400" s="208"/>
      <c r="E400" s="209"/>
      <c r="F400" s="209"/>
      <c r="G400" s="209"/>
      <c r="H400" s="209"/>
      <c r="I400" s="209"/>
      <c r="J400" s="209"/>
      <c r="K400" s="209"/>
      <c r="L400" s="209"/>
      <c r="M400" s="210"/>
      <c r="N400" s="241"/>
      <c r="O400" s="237"/>
      <c r="P400" s="237"/>
      <c r="Q400" s="237"/>
      <c r="R400" s="237"/>
      <c r="S400" s="237"/>
    </row>
    <row r="401" spans="1:19" s="211" customFormat="1" x14ac:dyDescent="0.25">
      <c r="A401" s="206" t="s">
        <v>76</v>
      </c>
      <c r="B401" s="206">
        <f>COUNTIF(B9:B399,A401)</f>
        <v>34</v>
      </c>
      <c r="C401" s="207"/>
      <c r="D401" s="212"/>
      <c r="E401" s="213" t="s">
        <v>4</v>
      </c>
      <c r="F401" s="213" t="s">
        <v>105</v>
      </c>
      <c r="G401" s="213" t="s">
        <v>3</v>
      </c>
      <c r="H401" s="213" t="s">
        <v>2</v>
      </c>
      <c r="I401" s="213" t="s">
        <v>8</v>
      </c>
      <c r="J401" s="213" t="s">
        <v>5</v>
      </c>
      <c r="K401" s="213" t="s">
        <v>7</v>
      </c>
      <c r="L401" s="213" t="s">
        <v>6</v>
      </c>
      <c r="M401" s="214" t="s">
        <v>114</v>
      </c>
      <c r="N401" s="241"/>
      <c r="O401" s="237"/>
      <c r="P401" s="237"/>
      <c r="Q401" s="237"/>
      <c r="R401" s="237"/>
      <c r="S401" s="237"/>
    </row>
    <row r="402" spans="1:19" s="211" customFormat="1" x14ac:dyDescent="0.25">
      <c r="A402" s="215"/>
      <c r="B402" s="206"/>
      <c r="C402" s="207"/>
      <c r="D402" s="212"/>
      <c r="E402" s="213"/>
      <c r="F402" s="213"/>
      <c r="G402" s="213"/>
      <c r="H402" s="213"/>
      <c r="I402" s="213"/>
      <c r="J402" s="213"/>
      <c r="K402" s="213"/>
      <c r="L402" s="213"/>
      <c r="M402" s="207"/>
      <c r="N402" s="241"/>
      <c r="O402" s="237"/>
      <c r="P402" s="237"/>
      <c r="Q402" s="237"/>
      <c r="R402" s="237"/>
      <c r="S402" s="237"/>
    </row>
    <row r="403" spans="1:19" s="211" customFormat="1" x14ac:dyDescent="0.25">
      <c r="A403" s="215"/>
      <c r="B403" s="206"/>
      <c r="C403" s="207"/>
      <c r="D403" s="212" t="s">
        <v>118</v>
      </c>
      <c r="E403" s="213">
        <f t="shared" ref="E403:L403" si="122">COUNTIF(E8:E398,$D$403)</f>
        <v>0</v>
      </c>
      <c r="F403" s="213">
        <f t="shared" si="122"/>
        <v>0</v>
      </c>
      <c r="G403" s="213">
        <f t="shared" si="122"/>
        <v>0</v>
      </c>
      <c r="H403" s="213">
        <f t="shared" si="122"/>
        <v>0</v>
      </c>
      <c r="I403" s="213">
        <f t="shared" si="122"/>
        <v>0</v>
      </c>
      <c r="J403" s="213">
        <f t="shared" si="122"/>
        <v>0</v>
      </c>
      <c r="K403" s="213">
        <f t="shared" si="122"/>
        <v>0</v>
      </c>
      <c r="L403" s="213">
        <f t="shared" si="122"/>
        <v>0</v>
      </c>
      <c r="M403" s="207"/>
      <c r="N403" s="241"/>
      <c r="O403" s="237"/>
      <c r="P403" s="237"/>
      <c r="Q403" s="237"/>
      <c r="R403" s="237"/>
      <c r="S403" s="237"/>
    </row>
    <row r="404" spans="1:19" s="211" customFormat="1" x14ac:dyDescent="0.25">
      <c r="A404" s="215"/>
      <c r="B404" s="206"/>
      <c r="C404" s="207"/>
      <c r="D404" s="212" t="s">
        <v>129</v>
      </c>
      <c r="E404" s="213">
        <f>COUNTIF(E8:E399,$D$404)</f>
        <v>0</v>
      </c>
      <c r="F404" s="213">
        <f>COUNTIF(F8:F399,$D$404)</f>
        <v>0</v>
      </c>
      <c r="G404" s="213">
        <f>COUNTIF(G8:G399,$D$404)</f>
        <v>0</v>
      </c>
      <c r="H404" s="213"/>
      <c r="I404" s="213">
        <f>COUNTIF(I8:I399,$D$404)</f>
        <v>0</v>
      </c>
      <c r="J404" s="213">
        <f>COUNTIF(J8:J399,$D$404)</f>
        <v>0</v>
      </c>
      <c r="K404" s="213">
        <f>COUNTIF(K8:K399,$D$404)</f>
        <v>0</v>
      </c>
      <c r="L404" s="213">
        <f>COUNTIF(L8:L399,$D$404)</f>
        <v>0</v>
      </c>
      <c r="M404" s="207"/>
      <c r="N404" s="241"/>
      <c r="O404" s="237"/>
      <c r="P404" s="237"/>
      <c r="Q404" s="237"/>
      <c r="R404" s="237"/>
      <c r="S404" s="237"/>
    </row>
    <row r="405" spans="1:19" s="211" customFormat="1" x14ac:dyDescent="0.25">
      <c r="A405" s="215"/>
      <c r="B405" s="206"/>
      <c r="C405" s="207"/>
      <c r="D405" s="212" t="s">
        <v>120</v>
      </c>
      <c r="E405" s="213">
        <f t="shared" ref="E405:L405" si="123">COUNTIF(E8:E400,$D$405)</f>
        <v>0</v>
      </c>
      <c r="F405" s="213">
        <f t="shared" si="123"/>
        <v>0</v>
      </c>
      <c r="G405" s="213">
        <f t="shared" si="123"/>
        <v>0</v>
      </c>
      <c r="H405" s="213">
        <f t="shared" si="123"/>
        <v>0</v>
      </c>
      <c r="I405" s="213">
        <f t="shared" si="123"/>
        <v>0</v>
      </c>
      <c r="J405" s="213">
        <f t="shared" si="123"/>
        <v>0</v>
      </c>
      <c r="K405" s="213">
        <f t="shared" si="123"/>
        <v>0</v>
      </c>
      <c r="L405" s="213">
        <f t="shared" si="123"/>
        <v>0</v>
      </c>
      <c r="M405" s="207"/>
      <c r="N405" s="241"/>
      <c r="O405" s="237"/>
      <c r="P405" s="237"/>
      <c r="Q405" s="237"/>
      <c r="R405" s="237"/>
      <c r="S405" s="237"/>
    </row>
    <row r="406" spans="1:19" s="211" customFormat="1" x14ac:dyDescent="0.25">
      <c r="A406" s="215"/>
      <c r="B406" s="206"/>
      <c r="C406" s="207"/>
      <c r="D406" s="212" t="s">
        <v>130</v>
      </c>
      <c r="E406" s="213">
        <f t="shared" ref="E406:L406" si="124">COUNTIF(E8:E398,"ไม่มีข้อมูล")</f>
        <v>108</v>
      </c>
      <c r="F406" s="213">
        <f t="shared" si="124"/>
        <v>108</v>
      </c>
      <c r="G406" s="213">
        <f t="shared" si="124"/>
        <v>108</v>
      </c>
      <c r="H406" s="213">
        <f t="shared" si="124"/>
        <v>7</v>
      </c>
      <c r="I406" s="213">
        <f t="shared" si="124"/>
        <v>108</v>
      </c>
      <c r="J406" s="213">
        <f t="shared" si="124"/>
        <v>108</v>
      </c>
      <c r="K406" s="213">
        <f t="shared" si="124"/>
        <v>108</v>
      </c>
      <c r="L406" s="213">
        <f t="shared" si="124"/>
        <v>107</v>
      </c>
      <c r="M406" s="207"/>
      <c r="N406" s="241"/>
      <c r="O406" s="237"/>
      <c r="P406" s="237"/>
      <c r="Q406" s="237"/>
      <c r="R406" s="237"/>
      <c r="S406" s="237"/>
    </row>
    <row r="407" spans="1:19" s="211" customFormat="1" x14ac:dyDescent="0.25">
      <c r="A407" s="215"/>
      <c r="B407" s="206"/>
      <c r="C407" s="207"/>
      <c r="D407" s="212" t="s">
        <v>129</v>
      </c>
      <c r="E407" s="213">
        <f>SUM(E403:E405)</f>
        <v>0</v>
      </c>
      <c r="F407" s="213">
        <f t="shared" ref="F407:K407" si="125">SUM(F403:F405)</f>
        <v>0</v>
      </c>
      <c r="G407" s="213">
        <f t="shared" si="125"/>
        <v>0</v>
      </c>
      <c r="H407" s="213">
        <f t="shared" si="125"/>
        <v>0</v>
      </c>
      <c r="I407" s="213">
        <f t="shared" si="125"/>
        <v>0</v>
      </c>
      <c r="J407" s="213">
        <f t="shared" si="125"/>
        <v>0</v>
      </c>
      <c r="K407" s="213">
        <f t="shared" si="125"/>
        <v>0</v>
      </c>
      <c r="L407" s="213">
        <f>SUM(L403:L405)</f>
        <v>0</v>
      </c>
      <c r="M407" s="207"/>
      <c r="N407" s="241"/>
      <c r="O407" s="237"/>
      <c r="P407" s="237"/>
      <c r="Q407" s="237"/>
      <c r="R407" s="237"/>
      <c r="S407" s="237"/>
    </row>
    <row r="408" spans="1:19" s="211" customFormat="1" x14ac:dyDescent="0.25">
      <c r="A408" s="215"/>
      <c r="B408" s="206"/>
      <c r="C408" s="207"/>
      <c r="D408" s="208"/>
      <c r="E408" s="216" t="s">
        <v>121</v>
      </c>
      <c r="F408" s="216" t="s">
        <v>122</v>
      </c>
      <c r="G408" s="216" t="s">
        <v>123</v>
      </c>
      <c r="H408" s="216" t="s">
        <v>124</v>
      </c>
      <c r="I408" s="216" t="s">
        <v>125</v>
      </c>
      <c r="J408" s="216" t="s">
        <v>126</v>
      </c>
      <c r="K408" s="216" t="s">
        <v>127</v>
      </c>
      <c r="L408" s="216" t="s">
        <v>128</v>
      </c>
      <c r="M408" s="217" t="s">
        <v>114</v>
      </c>
      <c r="N408" s="241"/>
      <c r="O408" s="237"/>
      <c r="P408" s="237"/>
      <c r="Q408" s="237"/>
      <c r="R408" s="237"/>
      <c r="S408" s="237"/>
    </row>
    <row r="409" spans="1:19" s="211" customFormat="1" x14ac:dyDescent="0.25">
      <c r="A409" s="215"/>
      <c r="B409" s="206"/>
      <c r="C409" s="207"/>
      <c r="D409" s="208" t="s">
        <v>119</v>
      </c>
      <c r="E409" s="218" t="e">
        <f t="shared" ref="E409:M409" si="126">E116/E120*100</f>
        <v>#DIV/0!</v>
      </c>
      <c r="F409" s="218" t="e">
        <f t="shared" si="126"/>
        <v>#DIV/0!</v>
      </c>
      <c r="G409" s="218" t="e">
        <f t="shared" si="126"/>
        <v>#DIV/0!</v>
      </c>
      <c r="H409" s="218">
        <f t="shared" si="126"/>
        <v>0</v>
      </c>
      <c r="I409" s="218" t="e">
        <f t="shared" si="126"/>
        <v>#DIV/0!</v>
      </c>
      <c r="J409" s="218" t="e">
        <f t="shared" si="126"/>
        <v>#DIV/0!</v>
      </c>
      <c r="K409" s="218" t="e">
        <f t="shared" si="126"/>
        <v>#DIV/0!</v>
      </c>
      <c r="L409" s="265"/>
      <c r="M409" s="218">
        <f t="shared" si="126"/>
        <v>0</v>
      </c>
      <c r="N409" s="241"/>
      <c r="O409" s="237"/>
      <c r="P409" s="237"/>
      <c r="Q409" s="237"/>
      <c r="R409" s="237"/>
      <c r="S409" s="237"/>
    </row>
    <row r="410" spans="1:19" s="211" customFormat="1" x14ac:dyDescent="0.25">
      <c r="A410" s="215"/>
      <c r="B410" s="206"/>
      <c r="C410" s="207"/>
      <c r="D410" s="208" t="s">
        <v>135</v>
      </c>
      <c r="E410" s="218" t="e">
        <f t="shared" ref="E410:M410" si="127">E117/E120*100</f>
        <v>#DIV/0!</v>
      </c>
      <c r="F410" s="218" t="e">
        <f t="shared" si="127"/>
        <v>#DIV/0!</v>
      </c>
      <c r="G410" s="218" t="e">
        <f t="shared" si="127"/>
        <v>#DIV/0!</v>
      </c>
      <c r="H410" s="218">
        <f t="shared" si="127"/>
        <v>30</v>
      </c>
      <c r="I410" s="218" t="e">
        <f t="shared" si="127"/>
        <v>#DIV/0!</v>
      </c>
      <c r="J410" s="218" t="e">
        <f t="shared" si="127"/>
        <v>#DIV/0!</v>
      </c>
      <c r="K410" s="218" t="e">
        <f t="shared" si="127"/>
        <v>#DIV/0!</v>
      </c>
      <c r="L410" s="265"/>
      <c r="M410" s="218">
        <f t="shared" si="127"/>
        <v>30</v>
      </c>
      <c r="N410" s="241"/>
      <c r="O410" s="237"/>
      <c r="P410" s="237"/>
      <c r="Q410" s="237"/>
      <c r="R410" s="237"/>
      <c r="S410" s="237"/>
    </row>
    <row r="411" spans="1:19" s="211" customFormat="1" x14ac:dyDescent="0.25">
      <c r="A411" s="215"/>
      <c r="B411" s="206"/>
      <c r="C411" s="207"/>
      <c r="D411" s="208" t="s">
        <v>136</v>
      </c>
      <c r="E411" s="219" t="e">
        <f t="shared" ref="E411:M411" si="128">E118/E120*100</f>
        <v>#DIV/0!</v>
      </c>
      <c r="F411" s="219" t="e">
        <f t="shared" si="128"/>
        <v>#DIV/0!</v>
      </c>
      <c r="G411" s="219" t="e">
        <f t="shared" si="128"/>
        <v>#DIV/0!</v>
      </c>
      <c r="H411" s="219">
        <f t="shared" si="128"/>
        <v>50</v>
      </c>
      <c r="I411" s="219" t="e">
        <f t="shared" si="128"/>
        <v>#DIV/0!</v>
      </c>
      <c r="J411" s="219" t="e">
        <f t="shared" si="128"/>
        <v>#DIV/0!</v>
      </c>
      <c r="K411" s="219" t="e">
        <f t="shared" si="128"/>
        <v>#DIV/0!</v>
      </c>
      <c r="L411" s="266"/>
      <c r="M411" s="220">
        <f t="shared" si="128"/>
        <v>50</v>
      </c>
      <c r="N411" s="241"/>
      <c r="O411" s="237"/>
      <c r="P411" s="237"/>
      <c r="Q411" s="237"/>
      <c r="R411" s="237"/>
      <c r="S411" s="237"/>
    </row>
    <row r="412" spans="1:19" s="211" customFormat="1" x14ac:dyDescent="0.25">
      <c r="A412" s="215"/>
      <c r="B412" s="206"/>
      <c r="C412" s="207"/>
      <c r="D412" s="208"/>
      <c r="E412" s="220"/>
      <c r="F412" s="220"/>
      <c r="G412" s="220"/>
      <c r="H412" s="220"/>
      <c r="I412" s="220"/>
      <c r="J412" s="220"/>
      <c r="K412" s="220"/>
      <c r="L412" s="220"/>
      <c r="M412" s="207"/>
      <c r="N412" s="241"/>
      <c r="O412" s="237"/>
      <c r="P412" s="237"/>
      <c r="Q412" s="237"/>
      <c r="R412" s="237"/>
      <c r="S412" s="237"/>
    </row>
    <row r="413" spans="1:19" s="211" customFormat="1" x14ac:dyDescent="0.25">
      <c r="A413" s="215"/>
      <c r="B413" s="206"/>
      <c r="C413" s="207"/>
      <c r="D413" s="208"/>
      <c r="E413" s="220"/>
      <c r="F413" s="220"/>
      <c r="G413" s="220"/>
      <c r="H413" s="220"/>
      <c r="I413" s="220"/>
      <c r="J413" s="220"/>
      <c r="K413" s="220"/>
      <c r="L413" s="220"/>
      <c r="M413" s="207"/>
      <c r="N413" s="241"/>
      <c r="O413" s="237"/>
      <c r="P413" s="237"/>
      <c r="Q413" s="237"/>
      <c r="R413" s="237"/>
      <c r="S413" s="237"/>
    </row>
    <row r="414" spans="1:19" x14ac:dyDescent="0.25"/>
    <row r="415" spans="1:19" x14ac:dyDescent="0.25"/>
    <row r="416" spans="1:19" x14ac:dyDescent="0.25"/>
    <row r="417" x14ac:dyDescent="0.25"/>
    <row r="418" x14ac:dyDescent="0.25"/>
    <row r="419" x14ac:dyDescent="0.25"/>
    <row r="420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</sheetData>
  <sheetProtection algorithmName="SHA-512" hashValue="FApmPZrlQ15MURzThxRW3PiNofgxEpoM5fF5/p5Rl/y8/sdZVhSqi9wvH+m6a6/NW+SUDrgUv7N+LIS1/n1PaA==" saltValue="bvoPzdUh1FxEBGCgqnrxTw==" spinCount="100000" sheet="1" objects="1" scenarios="1" formatCells="0" formatColumns="0" formatRows="0" insertColumns="0" autoFilter="0"/>
  <conditionalFormatting sqref="E11:K11 M11">
    <cfRule type="cellIs" dxfId="216" priority="1529" operator="lessThan">
      <formula>$D$11</formula>
    </cfRule>
  </conditionalFormatting>
  <conditionalFormatting sqref="E227:M227">
    <cfRule type="cellIs" dxfId="215" priority="1337" operator="equal">
      <formula>"ไม่มีข้อมูล"</formula>
    </cfRule>
    <cfRule type="cellIs" dxfId="214" priority="1511" operator="greaterThan">
      <formula>$D227</formula>
    </cfRule>
  </conditionalFormatting>
  <conditionalFormatting sqref="E193:K193 M193">
    <cfRule type="cellIs" dxfId="213" priority="1351" operator="equal">
      <formula>"ไม่มีข้อมูล"</formula>
    </cfRule>
    <cfRule type="cellIs" dxfId="212" priority="1507" operator="greaterThan">
      <formula>$D$193</formula>
    </cfRule>
  </conditionalFormatting>
  <conditionalFormatting sqref="E190:K190 E224:K224 M224 M190">
    <cfRule type="cellIs" dxfId="211" priority="1339" operator="equal">
      <formula>"ไม่มีข้อมูล"</formula>
    </cfRule>
    <cfRule type="cellIs" dxfId="210" priority="1506" operator="lessThan">
      <formula>$D190</formula>
    </cfRule>
  </conditionalFormatting>
  <conditionalFormatting sqref="M395:M396">
    <cfRule type="cellIs" dxfId="209" priority="1477" operator="lessThan">
      <formula>75</formula>
    </cfRule>
  </conditionalFormatting>
  <conditionalFormatting sqref="E393:K393">
    <cfRule type="cellIs" dxfId="208" priority="1027" operator="equal">
      <formula>"ไม่ผ่านเกณฑ์"</formula>
    </cfRule>
    <cfRule type="cellIs" dxfId="207" priority="1476" operator="equal">
      <formula>"ตกเกณฑ์"</formula>
    </cfRule>
  </conditionalFormatting>
  <conditionalFormatting sqref="E231:M231">
    <cfRule type="cellIs" dxfId="206" priority="85" operator="equal">
      <formula>"ผ่านเกณฑ์"</formula>
    </cfRule>
    <cfRule type="cellIs" dxfId="205" priority="86" operator="equal">
      <formula>"ไม่ผ่านเกณฑ์"</formula>
    </cfRule>
    <cfRule type="cellIs" dxfId="204" priority="1418" operator="lessThan">
      <formula>$D$231</formula>
    </cfRule>
    <cfRule type="cellIs" dxfId="203" priority="1420" operator="equal">
      <formula>"ไม่มีข้อมูล"</formula>
    </cfRule>
  </conditionalFormatting>
  <conditionalFormatting sqref="E186:K186 M186">
    <cfRule type="cellIs" dxfId="202" priority="1353" operator="lessThan">
      <formula>$D$182</formula>
    </cfRule>
    <cfRule type="cellIs" dxfId="201" priority="1354" operator="equal">
      <formula>"ไม่มีข้อมูล"</formula>
    </cfRule>
  </conditionalFormatting>
  <conditionalFormatting sqref="E45:K51 M45:M51">
    <cfRule type="cellIs" dxfId="200" priority="1344" operator="equal">
      <formula>"ไม่มีข้อมูล"</formula>
    </cfRule>
  </conditionalFormatting>
  <conditionalFormatting sqref="F304">
    <cfRule type="cellIs" dxfId="199" priority="52" operator="lessThan">
      <formula>$D304</formula>
    </cfRule>
    <cfRule type="cellIs" dxfId="198" priority="1332" operator="equal">
      <formula>"ไม่มีข้อมูล"</formula>
    </cfRule>
  </conditionalFormatting>
  <conditionalFormatting sqref="E409:K410 M409:M410">
    <cfRule type="cellIs" dxfId="197" priority="1534" operator="lessThan">
      <formula>$D$116</formula>
    </cfRule>
  </conditionalFormatting>
  <conditionalFormatting sqref="E315:M315">
    <cfRule type="cellIs" dxfId="196" priority="1085" operator="equal">
      <formula>"ผ่านเกณฑ์"</formula>
    </cfRule>
    <cfRule type="cellIs" dxfId="195" priority="1091" operator="greaterThan">
      <formula>$D315</formula>
    </cfRule>
  </conditionalFormatting>
  <conditionalFormatting sqref="E315:M315">
    <cfRule type="cellIs" dxfId="194" priority="1090" operator="equal">
      <formula>"ไม่มีข้อมูล"</formula>
    </cfRule>
  </conditionalFormatting>
  <conditionalFormatting sqref="B8:B398">
    <cfRule type="cellIs" dxfId="193" priority="1028" operator="equal">
      <formula>"PA"</formula>
    </cfRule>
  </conditionalFormatting>
  <conditionalFormatting sqref="E393:K393">
    <cfRule type="cellIs" dxfId="192" priority="1025" operator="equal">
      <formula>"ไม่มีข้อมูล"</formula>
    </cfRule>
  </conditionalFormatting>
  <conditionalFormatting sqref="E394:E398">
    <cfRule type="cellIs" dxfId="191" priority="1024" operator="equal">
      <formula>"ยังไม่ดำเนินการ"</formula>
    </cfRule>
  </conditionalFormatting>
  <conditionalFormatting sqref="L11">
    <cfRule type="cellIs" dxfId="190" priority="1018" operator="lessThan">
      <formula>$D$11</formula>
    </cfRule>
  </conditionalFormatting>
  <conditionalFormatting sqref="L193">
    <cfRule type="cellIs" dxfId="189" priority="979" operator="equal">
      <formula>"ไม่มีข้อมูล"</formula>
    </cfRule>
    <cfRule type="cellIs" dxfId="188" priority="1012" operator="greaterThan">
      <formula>$D$193</formula>
    </cfRule>
  </conditionalFormatting>
  <conditionalFormatting sqref="L224 L190">
    <cfRule type="cellIs" dxfId="187" priority="972" operator="equal">
      <formula>"ไม่มีข้อมูล"</formula>
    </cfRule>
    <cfRule type="cellIs" dxfId="186" priority="1011" operator="lessThan">
      <formula>$D190</formula>
    </cfRule>
  </conditionalFormatting>
  <conditionalFormatting sqref="L393">
    <cfRule type="cellIs" dxfId="185" priority="913" operator="equal">
      <formula>"ไม่ผ่านเกณฑ์"</formula>
    </cfRule>
    <cfRule type="cellIs" dxfId="184" priority="1010" operator="equal">
      <formula>"ตกเกณฑ์"</formula>
    </cfRule>
  </conditionalFormatting>
  <conditionalFormatting sqref="L186">
    <cfRule type="cellIs" dxfId="183" priority="980" operator="lessThan">
      <formula>$D$182</formula>
    </cfRule>
    <cfRule type="cellIs" dxfId="182" priority="981" operator="equal">
      <formula>"ไม่มีข้อมูล"</formula>
    </cfRule>
  </conditionalFormatting>
  <conditionalFormatting sqref="L45:L51">
    <cfRule type="cellIs" dxfId="181" priority="975" operator="equal">
      <formula>"ไม่มีข้อมูล"</formula>
    </cfRule>
  </conditionalFormatting>
  <conditionalFormatting sqref="L409:L410">
    <cfRule type="cellIs" dxfId="180" priority="1022" operator="lessThan">
      <formula>$D$116</formula>
    </cfRule>
  </conditionalFormatting>
  <conditionalFormatting sqref="L393">
    <cfRule type="cellIs" dxfId="179" priority="911" operator="equal">
      <formula>"ไม่มีข้อมูล"</formula>
    </cfRule>
  </conditionalFormatting>
  <conditionalFormatting sqref="E12:M12">
    <cfRule type="cellIs" dxfId="178" priority="233" operator="lessThan">
      <formula>$D12</formula>
    </cfRule>
  </conditionalFormatting>
  <conditionalFormatting sqref="E13:M16">
    <cfRule type="cellIs" dxfId="177" priority="232" operator="lessThan">
      <formula>$D13</formula>
    </cfRule>
  </conditionalFormatting>
  <conditionalFormatting sqref="E8:M8">
    <cfRule type="cellIs" dxfId="176" priority="226" operator="equal">
      <formula>"ไม่มีข้อมูล"</formula>
    </cfRule>
    <cfRule type="cellIs" dxfId="175" priority="231" operator="greaterThan">
      <formula>$D8</formula>
    </cfRule>
  </conditionalFormatting>
  <conditionalFormatting sqref="E13:M16">
    <cfRule type="cellIs" dxfId="174" priority="228" operator="lessThan">
      <formula>$D13</formula>
    </cfRule>
  </conditionalFormatting>
  <conditionalFormatting sqref="E25:M25">
    <cfRule type="cellIs" dxfId="173" priority="224" operator="lessThan">
      <formula>$D25</formula>
    </cfRule>
    <cfRule type="cellIs" dxfId="172" priority="227" operator="equal">
      <formula>"ไม่มีข้อมูล"</formula>
    </cfRule>
  </conditionalFormatting>
  <conditionalFormatting sqref="E12:M16">
    <cfRule type="cellIs" dxfId="171" priority="225" operator="equal">
      <formula>"ไม่มีข้อมูล"</formula>
    </cfRule>
  </conditionalFormatting>
  <conditionalFormatting sqref="E26:M29">
    <cfRule type="cellIs" dxfId="170" priority="220" operator="lessThan">
      <formula>$D26</formula>
    </cfRule>
    <cfRule type="cellIs" dxfId="169" priority="221" operator="equal">
      <formula>"ไม่มีข้อมูล"</formula>
    </cfRule>
  </conditionalFormatting>
  <conditionalFormatting sqref="E38:M39">
    <cfRule type="cellIs" dxfId="168" priority="218" operator="lessThan">
      <formula>$D38</formula>
    </cfRule>
    <cfRule type="cellIs" dxfId="167" priority="219" operator="equal">
      <formula>"ไม่มีข้อมูล"</formula>
    </cfRule>
  </conditionalFormatting>
  <conditionalFormatting sqref="E44:M44">
    <cfRule type="cellIs" dxfId="166" priority="216" operator="lessThan">
      <formula>$D44</formula>
    </cfRule>
    <cfRule type="cellIs" dxfId="165" priority="217" operator="equal">
      <formula>"ไม่มีข้อมูล"</formula>
    </cfRule>
  </conditionalFormatting>
  <conditionalFormatting sqref="E62:M62">
    <cfRule type="cellIs" dxfId="164" priority="211" operator="equal">
      <formula>"ไม่มีข้อมูล"</formula>
    </cfRule>
    <cfRule type="cellIs" dxfId="163" priority="212" operator="greaterThan">
      <formula>$D62</formula>
    </cfRule>
  </conditionalFormatting>
  <conditionalFormatting sqref="E66:M66">
    <cfRule type="cellIs" dxfId="162" priority="209" operator="lessThan">
      <formula>$D66</formula>
    </cfRule>
    <cfRule type="cellIs" dxfId="161" priority="210" operator="equal">
      <formula>"ไม่มีข้อมูล"</formula>
    </cfRule>
  </conditionalFormatting>
  <conditionalFormatting sqref="E71:M71">
    <cfRule type="cellIs" dxfId="160" priority="207" operator="lessThan">
      <formula>$D71</formula>
    </cfRule>
    <cfRule type="cellIs" dxfId="159" priority="208" operator="equal">
      <formula>"ไม่มีข้อมูล"</formula>
    </cfRule>
  </conditionalFormatting>
  <conditionalFormatting sqref="E76:M76 E77:L77">
    <cfRule type="cellIs" dxfId="158" priority="205" operator="equal">
      <formula>"ไม่มีข้อมูล"</formula>
    </cfRule>
    <cfRule type="cellIs" dxfId="157" priority="206" operator="equal">
      <formula>"ยังไม่ผ่าน"</formula>
    </cfRule>
  </conditionalFormatting>
  <conditionalFormatting sqref="M76">
    <cfRule type="cellIs" dxfId="156" priority="203" operator="lessThan">
      <formula>$D$76</formula>
    </cfRule>
  </conditionalFormatting>
  <conditionalFormatting sqref="E85:M85">
    <cfRule type="cellIs" dxfId="155" priority="199" operator="equal">
      <formula>"ไม่มีข้อมูล"</formula>
    </cfRule>
    <cfRule type="cellIs" dxfId="154" priority="202" operator="greaterThan">
      <formula>$D85</formula>
    </cfRule>
  </conditionalFormatting>
  <conditionalFormatting sqref="E86:M86 E202:M205">
    <cfRule type="expression" dxfId="153" priority="189">
      <formula>ISTEXT($D86)</formula>
    </cfRule>
    <cfRule type="cellIs" dxfId="152" priority="198" operator="lessThan">
      <formula>$D86</formula>
    </cfRule>
    <cfRule type="cellIs" dxfId="151" priority="200" operator="equal">
      <formula>"ไม่มีข้อมูล"</formula>
    </cfRule>
  </conditionalFormatting>
  <conditionalFormatting sqref="E93:M95">
    <cfRule type="cellIs" dxfId="150" priority="197" operator="equal">
      <formula>"ไม่มีข้อมูล"</formula>
    </cfRule>
  </conditionalFormatting>
  <conditionalFormatting sqref="E92:M92">
    <cfRule type="cellIs" dxfId="149" priority="195" operator="lessThan">
      <formula>$D92</formula>
    </cfRule>
    <cfRule type="cellIs" dxfId="148" priority="196" operator="equal">
      <formula>"ไม่มีข้อมูล"</formula>
    </cfRule>
  </conditionalFormatting>
  <conditionalFormatting sqref="E114:M115">
    <cfRule type="cellIs" dxfId="147" priority="193" operator="equal">
      <formula>"ไม่มีข้อมูล"</formula>
    </cfRule>
  </conditionalFormatting>
  <conditionalFormatting sqref="E115:M115">
    <cfRule type="cellIs" dxfId="146" priority="192" operator="equal">
      <formula>"ยังไม่ผ่าน"</formula>
    </cfRule>
  </conditionalFormatting>
  <conditionalFormatting sqref="D8:D37 D40:D398">
    <cfRule type="cellIs" dxfId="145" priority="191" operator="equal">
      <formula>"Q2"</formula>
    </cfRule>
  </conditionalFormatting>
  <conditionalFormatting sqref="E112:M113 E124:M124">
    <cfRule type="expression" dxfId="144" priority="186">
      <formula>ISTEXT($D112)</formula>
    </cfRule>
    <cfRule type="cellIs" dxfId="143" priority="187" operator="lessThan">
      <formula>$D112</formula>
    </cfRule>
    <cfRule type="cellIs" dxfId="142" priority="188" operator="equal">
      <formula>"ไม่มีข้อมูล"</formula>
    </cfRule>
  </conditionalFormatting>
  <conditionalFormatting sqref="E128:M128">
    <cfRule type="expression" dxfId="141" priority="180">
      <formula>ISTEXT($D128)</formula>
    </cfRule>
    <cfRule type="cellIs" dxfId="140" priority="181" operator="lessThan">
      <formula>$D128</formula>
    </cfRule>
    <cfRule type="cellIs" dxfId="139" priority="182" operator="equal">
      <formula>"ไม่มีข้อมูล"</formula>
    </cfRule>
  </conditionalFormatting>
  <conditionalFormatting sqref="E135:M140">
    <cfRule type="expression" dxfId="138" priority="177">
      <formula>ISTEXT($D135)</formula>
    </cfRule>
    <cfRule type="cellIs" dxfId="137" priority="178" operator="lessThan">
      <formula>$D135</formula>
    </cfRule>
    <cfRule type="cellIs" dxfId="136" priority="179" operator="equal">
      <formula>"ไม่มีข้อมูล"</formula>
    </cfRule>
  </conditionalFormatting>
  <conditionalFormatting sqref="E172:M172">
    <cfRule type="expression" dxfId="135" priority="168">
      <formula>ISTEXT($D172)</formula>
    </cfRule>
    <cfRule type="cellIs" dxfId="134" priority="169" operator="lessThan">
      <formula>$D172</formula>
    </cfRule>
    <cfRule type="cellIs" dxfId="133" priority="170" operator="equal">
      <formula>"ไม่มีข้อมูล"</formula>
    </cfRule>
  </conditionalFormatting>
  <conditionalFormatting sqref="E178:M178">
    <cfRule type="cellIs" dxfId="132" priority="94" operator="equal">
      <formula>"ไม่มีข้อมูล"</formula>
    </cfRule>
    <cfRule type="expression" dxfId="131" priority="165">
      <formula>ISTEXT($D178)</formula>
    </cfRule>
    <cfRule type="cellIs" dxfId="130" priority="166" operator="greaterThan">
      <formula>$D178</formula>
    </cfRule>
  </conditionalFormatting>
  <conditionalFormatting sqref="E182:M182">
    <cfRule type="expression" dxfId="129" priority="162">
      <formula>ISTEXT($D182)</formula>
    </cfRule>
    <cfRule type="cellIs" dxfId="128" priority="163" operator="lessThan">
      <formula>$D182</formula>
    </cfRule>
    <cfRule type="cellIs" dxfId="127" priority="164" operator="equal">
      <formula>"ไม่มีข้อมูล"</formula>
    </cfRule>
  </conditionalFormatting>
  <conditionalFormatting sqref="E201:M201">
    <cfRule type="expression" dxfId="126" priority="156">
      <formula>ISTEXT($D201)</formula>
    </cfRule>
    <cfRule type="cellIs" dxfId="125" priority="157" operator="greaterThan">
      <formula>$D201</formula>
    </cfRule>
    <cfRule type="cellIs" dxfId="124" priority="158" operator="equal">
      <formula>"ไม่มีข้อมูล"</formula>
    </cfRule>
  </conditionalFormatting>
  <conditionalFormatting sqref="E232:M234">
    <cfRule type="expression" dxfId="123" priority="153">
      <formula>ISTEXT($D232)</formula>
    </cfRule>
    <cfRule type="cellIs" dxfId="122" priority="154" operator="lessThan">
      <formula>$D232</formula>
    </cfRule>
    <cfRule type="cellIs" dxfId="121" priority="155" operator="equal">
      <formula>"ไม่มีข้อมูล"</formula>
    </cfRule>
  </conditionalFormatting>
  <conditionalFormatting sqref="E242:M242">
    <cfRule type="expression" dxfId="120" priority="150">
      <formula>ISTEXT($D242)</formula>
    </cfRule>
    <cfRule type="cellIs" dxfId="119" priority="151" operator="lessThan">
      <formula>$D242</formula>
    </cfRule>
    <cfRule type="cellIs" dxfId="118" priority="152" operator="equal">
      <formula>"ไม่มีข้อมูล"</formula>
    </cfRule>
  </conditionalFormatting>
  <conditionalFormatting sqref="E254:M254">
    <cfRule type="expression" dxfId="117" priority="147">
      <formula>ISTEXT($D254)</formula>
    </cfRule>
    <cfRule type="cellIs" dxfId="116" priority="148" operator="lessThan">
      <formula>$D254</formula>
    </cfRule>
    <cfRule type="cellIs" dxfId="115" priority="149" operator="equal">
      <formula>"ไม่มีข้อมูล"</formula>
    </cfRule>
  </conditionalFormatting>
  <conditionalFormatting sqref="E257:M257">
    <cfRule type="expression" dxfId="114" priority="144">
      <formula>ISTEXT($D257)</formula>
    </cfRule>
    <cfRule type="cellIs" dxfId="113" priority="145" operator="lessThan">
      <formula>$D257</formula>
    </cfRule>
    <cfRule type="cellIs" dxfId="112" priority="146" operator="equal">
      <formula>"ไม่มีข้อมูล"</formula>
    </cfRule>
  </conditionalFormatting>
  <conditionalFormatting sqref="E261:M262">
    <cfRule type="expression" dxfId="111" priority="141">
      <formula>ISTEXT($D261)</formula>
    </cfRule>
    <cfRule type="cellIs" dxfId="110" priority="142" operator="lessThan">
      <formula>$D261</formula>
    </cfRule>
    <cfRule type="cellIs" dxfId="109" priority="143" operator="equal">
      <formula>"ไม่มีข้อมูล"</formula>
    </cfRule>
  </conditionalFormatting>
  <conditionalFormatting sqref="E268:M268">
    <cfRule type="expression" dxfId="108" priority="138">
      <formula>ISTEXT($D268)</formula>
    </cfRule>
    <cfRule type="cellIs" dxfId="107" priority="139" operator="lessThan">
      <formula>$D268</formula>
    </cfRule>
    <cfRule type="cellIs" dxfId="106" priority="140" operator="equal">
      <formula>"ไม่มีข้อมูล"</formula>
    </cfRule>
  </conditionalFormatting>
  <conditionalFormatting sqref="E309:M309">
    <cfRule type="expression" dxfId="105" priority="126">
      <formula>ISTEXT($D309)</formula>
    </cfRule>
    <cfRule type="cellIs" dxfId="104" priority="127" operator="lessThan">
      <formula>$D309</formula>
    </cfRule>
    <cfRule type="cellIs" dxfId="103" priority="128" operator="equal">
      <formula>"ไม่มีข้อมูล"</formula>
    </cfRule>
  </conditionalFormatting>
  <conditionalFormatting sqref="E312:M312">
    <cfRule type="expression" dxfId="102" priority="123">
      <formula>ISTEXT($D312)</formula>
    </cfRule>
    <cfRule type="cellIs" dxfId="101" priority="124" operator="lessThan">
      <formula>$D312</formula>
    </cfRule>
    <cfRule type="cellIs" dxfId="100" priority="125" operator="equal">
      <formula>"ไม่มีข้อมูล"</formula>
    </cfRule>
  </conditionalFormatting>
  <conditionalFormatting sqref="E371:M371">
    <cfRule type="expression" dxfId="99" priority="111">
      <formula>ISTEXT($D371)</formula>
    </cfRule>
    <cfRule type="cellIs" dxfId="98" priority="112" operator="lessThan">
      <formula>$D371</formula>
    </cfRule>
    <cfRule type="cellIs" dxfId="97" priority="113" operator="equal">
      <formula>"ไม่มีข้อมูล"</formula>
    </cfRule>
  </conditionalFormatting>
  <conditionalFormatting sqref="E135:M135">
    <cfRule type="cellIs" dxfId="96" priority="110" operator="greaterThan">
      <formula>$D135</formula>
    </cfRule>
  </conditionalFormatting>
  <conditionalFormatting sqref="E136:M137">
    <cfRule type="cellIs" dxfId="95" priority="109" operator="greaterThan">
      <formula>$D136</formula>
    </cfRule>
  </conditionalFormatting>
  <conditionalFormatting sqref="E138:M138">
    <cfRule type="cellIs" dxfId="94" priority="108" operator="lessThan">
      <formula>$D138</formula>
    </cfRule>
  </conditionalFormatting>
  <conditionalFormatting sqref="E139:M140">
    <cfRule type="cellIs" dxfId="93" priority="107" operator="lessThan">
      <formula>$D139</formula>
    </cfRule>
  </conditionalFormatting>
  <conditionalFormatting sqref="E155:M156">
    <cfRule type="expression" dxfId="92" priority="104">
      <formula>ISTEXT($D155)</formula>
    </cfRule>
    <cfRule type="cellIs" dxfId="91" priority="105" operator="lessThan">
      <formula>$D155</formula>
    </cfRule>
    <cfRule type="cellIs" dxfId="90" priority="106" operator="equal">
      <formula>"ไม่มีข้อมูล"</formula>
    </cfRule>
  </conditionalFormatting>
  <conditionalFormatting sqref="E155:M156">
    <cfRule type="cellIs" dxfId="89" priority="103" operator="lessThan">
      <formula>$D155</formula>
    </cfRule>
  </conditionalFormatting>
  <conditionalFormatting sqref="E163:M164">
    <cfRule type="expression" dxfId="88" priority="100">
      <formula>ISTEXT($D163)</formula>
    </cfRule>
    <cfRule type="cellIs" dxfId="87" priority="101" operator="lessThan">
      <formula>$D163</formula>
    </cfRule>
    <cfRule type="cellIs" dxfId="86" priority="102" operator="equal">
      <formula>"ไม่มีข้อมูล"</formula>
    </cfRule>
  </conditionalFormatting>
  <conditionalFormatting sqref="E163:M164">
    <cfRule type="cellIs" dxfId="85" priority="99" operator="lessThan">
      <formula>$D163</formula>
    </cfRule>
  </conditionalFormatting>
  <conditionalFormatting sqref="E168:M168">
    <cfRule type="expression" dxfId="84" priority="96">
      <formula>ISTEXT($D168)</formula>
    </cfRule>
    <cfRule type="cellIs" dxfId="83" priority="97" operator="lessThan">
      <formula>$D168</formula>
    </cfRule>
    <cfRule type="cellIs" dxfId="82" priority="98" operator="equal">
      <formula>"ไม่มีข้อมูล"</formula>
    </cfRule>
  </conditionalFormatting>
  <conditionalFormatting sqref="E168:M168">
    <cfRule type="cellIs" dxfId="81" priority="95" operator="lessThan">
      <formula>$D168</formula>
    </cfRule>
  </conditionalFormatting>
  <conditionalFormatting sqref="E194:M194">
    <cfRule type="cellIs" dxfId="80" priority="93" operator="greaterThan">
      <formula>$D194</formula>
    </cfRule>
  </conditionalFormatting>
  <conditionalFormatting sqref="E195:M195">
    <cfRule type="cellIs" dxfId="79" priority="92" operator="lessThan">
      <formula>$D195</formula>
    </cfRule>
  </conditionalFormatting>
  <conditionalFormatting sqref="E194:M195">
    <cfRule type="cellIs" dxfId="78" priority="91" operator="equal">
      <formula>"ไม่มีข้อมูล"</formula>
    </cfRule>
  </conditionalFormatting>
  <conditionalFormatting sqref="E215:M215">
    <cfRule type="cellIs" dxfId="77" priority="90" operator="lessThan">
      <formula>$D215</formula>
    </cfRule>
  </conditionalFormatting>
  <conditionalFormatting sqref="E217:M217">
    <cfRule type="cellIs" dxfId="76" priority="89" operator="lessThan">
      <formula>$D217</formula>
    </cfRule>
  </conditionalFormatting>
  <conditionalFormatting sqref="E216:M216">
    <cfRule type="cellIs" dxfId="75" priority="88" operator="greaterThan">
      <formula>$D216</formula>
    </cfRule>
  </conditionalFormatting>
  <conditionalFormatting sqref="E215:M217">
    <cfRule type="cellIs" dxfId="74" priority="87" operator="equal">
      <formula>"ไม่มีข้อมูล"</formula>
    </cfRule>
  </conditionalFormatting>
  <conditionalFormatting sqref="F246:M246">
    <cfRule type="cellIs" dxfId="73" priority="83" operator="lessThan">
      <formula>$D246</formula>
    </cfRule>
    <cfRule type="cellIs" dxfId="72" priority="84" operator="equal">
      <formula>"ไม่มีข้อมูล"</formula>
    </cfRule>
  </conditionalFormatting>
  <conditionalFormatting sqref="E246">
    <cfRule type="cellIs" dxfId="71" priority="81" operator="lessThan">
      <formula>$D246</formula>
    </cfRule>
    <cfRule type="cellIs" dxfId="70" priority="82" operator="equal">
      <formula>"ไม่มีข้อมูล"</formula>
    </cfRule>
  </conditionalFormatting>
  <conditionalFormatting sqref="F250:M250">
    <cfRule type="cellIs" dxfId="69" priority="79" operator="lessThan">
      <formula>$D250</formula>
    </cfRule>
    <cfRule type="cellIs" dxfId="68" priority="80" operator="equal">
      <formula>"ไม่มีข้อมูล"</formula>
    </cfRule>
  </conditionalFormatting>
  <conditionalFormatting sqref="E250">
    <cfRule type="cellIs" dxfId="67" priority="77" operator="lessThan">
      <formula>$D250</formula>
    </cfRule>
    <cfRule type="cellIs" dxfId="66" priority="78" operator="equal">
      <formula>"ไม่มีข้อมูล"</formula>
    </cfRule>
  </conditionalFormatting>
  <conditionalFormatting sqref="E273:M273">
    <cfRule type="cellIs" dxfId="65" priority="70" operator="greaterThan">
      <formula>$D273</formula>
    </cfRule>
  </conditionalFormatting>
  <conditionalFormatting sqref="E276:M276">
    <cfRule type="cellIs" dxfId="64" priority="64" operator="lessThan">
      <formula>$D276</formula>
    </cfRule>
    <cfRule type="cellIs" dxfId="63" priority="69" operator="greaterThan">
      <formula>$D276</formula>
    </cfRule>
  </conditionalFormatting>
  <conditionalFormatting sqref="E274:M274">
    <cfRule type="cellIs" dxfId="62" priority="66" operator="lessThan">
      <formula>$D274</formula>
    </cfRule>
  </conditionalFormatting>
  <conditionalFormatting sqref="E275:M275">
    <cfRule type="cellIs" dxfId="61" priority="65" operator="lessThan">
      <formula>$D275</formula>
    </cfRule>
  </conditionalFormatting>
  <conditionalFormatting sqref="E277:M277">
    <cfRule type="cellIs" dxfId="60" priority="63" operator="greaterThan">
      <formula>$D277</formula>
    </cfRule>
  </conditionalFormatting>
  <conditionalFormatting sqref="E278:M279">
    <cfRule type="cellIs" dxfId="59" priority="60" operator="equal">
      <formula>"ไม่มีข้อมูล"</formula>
    </cfRule>
  </conditionalFormatting>
  <conditionalFormatting sqref="E278:M278">
    <cfRule type="cellIs" dxfId="58" priority="59" operator="lessThan">
      <formula>$D278</formula>
    </cfRule>
  </conditionalFormatting>
  <conditionalFormatting sqref="E279:M279">
    <cfRule type="cellIs" dxfId="57" priority="58" operator="lessThan">
      <formula>$D279</formula>
    </cfRule>
  </conditionalFormatting>
  <conditionalFormatting sqref="E274:M275">
    <cfRule type="cellIs" dxfId="56" priority="57" operator="equal">
      <formula>"ไม่มีข้อมูล"</formula>
    </cfRule>
  </conditionalFormatting>
  <conditionalFormatting sqref="E294:M294">
    <cfRule type="cellIs" dxfId="55" priority="55" operator="lessThan">
      <formula>$D294</formula>
    </cfRule>
    <cfRule type="cellIs" dxfId="54" priority="56" operator="equal">
      <formula>"ไม่มีข้อมูล"</formula>
    </cfRule>
  </conditionalFormatting>
  <conditionalFormatting sqref="E299:M299">
    <cfRule type="cellIs" dxfId="53" priority="53" operator="lessThan">
      <formula>$D299</formula>
    </cfRule>
    <cfRule type="cellIs" dxfId="52" priority="54" operator="equal">
      <formula>"ไม่มีข้อมูล"</formula>
    </cfRule>
  </conditionalFormatting>
  <conditionalFormatting sqref="M304">
    <cfRule type="cellIs" dxfId="51" priority="50" operator="lessThan">
      <formula>$D304</formula>
    </cfRule>
    <cfRule type="cellIs" dxfId="50" priority="51" operator="equal">
      <formula>"ไม่มีข้อมูล"</formula>
    </cfRule>
  </conditionalFormatting>
  <conditionalFormatting sqref="E316:M317">
    <cfRule type="cellIs" dxfId="49" priority="49" operator="equal">
      <formula>"ไม่มีข้อมูล"</formula>
    </cfRule>
  </conditionalFormatting>
  <conditionalFormatting sqref="E316:M316">
    <cfRule type="cellIs" dxfId="48" priority="48" operator="lessThan">
      <formula>$D316</formula>
    </cfRule>
  </conditionalFormatting>
  <conditionalFormatting sqref="E317:M317">
    <cfRule type="cellIs" dxfId="47" priority="47" operator="lessThan">
      <formula>$D317</formula>
    </cfRule>
  </conditionalFormatting>
  <conditionalFormatting sqref="E324:M324">
    <cfRule type="cellIs" dxfId="46" priority="45" operator="lessThan">
      <formula>$D324</formula>
    </cfRule>
    <cfRule type="cellIs" dxfId="45" priority="46" operator="equal">
      <formula>"ไม่มีข้อมูล"</formula>
    </cfRule>
  </conditionalFormatting>
  <conditionalFormatting sqref="E327:M327">
    <cfRule type="cellIs" dxfId="44" priority="43" operator="equal">
      <formula>"ไม่ผ่านเกณฑ์"</formula>
    </cfRule>
    <cfRule type="cellIs" dxfId="43" priority="44" operator="equal">
      <formula>"ไม่มีข้อมูล"</formula>
    </cfRule>
  </conditionalFormatting>
  <conditionalFormatting sqref="E328:M329">
    <cfRule type="cellIs" dxfId="42" priority="42" operator="equal">
      <formula>"ไม่มีข้อมูล"</formula>
    </cfRule>
  </conditionalFormatting>
  <conditionalFormatting sqref="E328:M328">
    <cfRule type="cellIs" dxfId="41" priority="41" operator="lessThan">
      <formula>$D328</formula>
    </cfRule>
  </conditionalFormatting>
  <conditionalFormatting sqref="E329:M329">
    <cfRule type="cellIs" dxfId="40" priority="40" operator="lessThan">
      <formula>$D329</formula>
    </cfRule>
  </conditionalFormatting>
  <conditionalFormatting sqref="E334:M334">
    <cfRule type="cellIs" dxfId="39" priority="38" operator="equal">
      <formula>"ไม่ผ่านเกณฑ์"</formula>
    </cfRule>
    <cfRule type="cellIs" dxfId="38" priority="39" operator="equal">
      <formula>"ไม่มีข้อมูล"</formula>
    </cfRule>
  </conditionalFormatting>
  <conditionalFormatting sqref="E335:M335 E336:K336 M336">
    <cfRule type="cellIs" dxfId="37" priority="37" operator="equal">
      <formula>"ไม่มีข้อมูล"</formula>
    </cfRule>
  </conditionalFormatting>
  <conditionalFormatting sqref="E335:M335">
    <cfRule type="cellIs" dxfId="36" priority="36" operator="lessThan">
      <formula>$D335</formula>
    </cfRule>
  </conditionalFormatting>
  <conditionalFormatting sqref="E336:K336 M336">
    <cfRule type="cellIs" dxfId="35" priority="35" operator="lessThan">
      <formula>$D336</formula>
    </cfRule>
  </conditionalFormatting>
  <conditionalFormatting sqref="E351:M351">
    <cfRule type="cellIs" dxfId="34" priority="28" operator="greaterThan">
      <formula>$D351</formula>
    </cfRule>
    <cfRule type="cellIs" dxfId="33" priority="29" operator="equal">
      <formula>"ไม่มีข้อมูล"</formula>
    </cfRule>
  </conditionalFormatting>
  <conditionalFormatting sqref="M350">
    <cfRule type="cellIs" dxfId="32" priority="26" operator="lessThan">
      <formula>$D$350</formula>
    </cfRule>
    <cfRule type="cellIs" dxfId="31" priority="27" operator="equal">
      <formula>"ไม่มีข้อมูล"</formula>
    </cfRule>
  </conditionalFormatting>
  <conditionalFormatting sqref="E350:L350">
    <cfRule type="cellIs" dxfId="30" priority="25" operator="equal">
      <formula>"ไม่มีข้อมูล"</formula>
    </cfRule>
  </conditionalFormatting>
  <conditionalFormatting sqref="E355:M358">
    <cfRule type="cellIs" dxfId="29" priority="24" operator="equal">
      <formula>"ไม่มีข้อมูล"</formula>
    </cfRule>
  </conditionalFormatting>
  <conditionalFormatting sqref="E355:M355">
    <cfRule type="cellIs" dxfId="28" priority="23" operator="equal">
      <formula>"ไม่ผ่านเกณฑ์"</formula>
    </cfRule>
  </conditionalFormatting>
  <conditionalFormatting sqref="E356:M356">
    <cfRule type="cellIs" dxfId="27" priority="22" operator="lessThan">
      <formula>$D$356</formula>
    </cfRule>
  </conditionalFormatting>
  <conditionalFormatting sqref="E357:M357">
    <cfRule type="cellIs" dxfId="26" priority="21" operator="lessThan">
      <formula>$D$357</formula>
    </cfRule>
  </conditionalFormatting>
  <conditionalFormatting sqref="E358:M358">
    <cfRule type="cellIs" dxfId="25" priority="20" operator="lessThan">
      <formula>$D$358</formula>
    </cfRule>
  </conditionalFormatting>
  <conditionalFormatting sqref="E383:M383">
    <cfRule type="cellIs" dxfId="24" priority="18" operator="greaterThan">
      <formula>$D$383</formula>
    </cfRule>
    <cfRule type="cellIs" dxfId="23" priority="19" operator="equal">
      <formula>"ไม่มีข้อมูล"</formula>
    </cfRule>
  </conditionalFormatting>
  <conditionalFormatting sqref="F394:L398">
    <cfRule type="cellIs" dxfId="22" priority="17" operator="equal">
      <formula>"ยังไม่ดำเนินการ"</formula>
    </cfRule>
  </conditionalFormatting>
  <conditionalFormatting sqref="E394:L398">
    <cfRule type="cellIs" dxfId="21" priority="16" operator="equal">
      <formula>"กำลังดำเนินการ"</formula>
    </cfRule>
  </conditionalFormatting>
  <conditionalFormatting sqref="M392">
    <cfRule type="cellIs" dxfId="20" priority="14" operator="lessThan">
      <formula>$D$392</formula>
    </cfRule>
    <cfRule type="cellIs" dxfId="19" priority="15" operator="equal">
      <formula>"ไม่มีข้อมูล"</formula>
    </cfRule>
  </conditionalFormatting>
  <conditionalFormatting sqref="E393:L393">
    <cfRule type="cellIs" dxfId="18" priority="13" operator="equal">
      <formula>"ผ่านเกณฑ์"</formula>
    </cfRule>
  </conditionalFormatting>
  <conditionalFormatting sqref="E341:M341">
    <cfRule type="cellIs" dxfId="17" priority="11" operator="equal">
      <formula>"ไม่ผ่านเกณฑ์"</formula>
    </cfRule>
    <cfRule type="cellIs" dxfId="16" priority="12" operator="equal">
      <formula>"ไม่มีข้อมูล"</formula>
    </cfRule>
  </conditionalFormatting>
  <conditionalFormatting sqref="E342:M343">
    <cfRule type="cellIs" dxfId="15" priority="10" operator="equal">
      <formula>"ไม่มีข้อมูล"</formula>
    </cfRule>
  </conditionalFormatting>
  <conditionalFormatting sqref="E342:M342">
    <cfRule type="cellIs" dxfId="14" priority="9" operator="lessThan">
      <formula>$D342</formula>
    </cfRule>
  </conditionalFormatting>
  <conditionalFormatting sqref="E343:M343">
    <cfRule type="cellIs" dxfId="13" priority="8" operator="lessThan">
      <formula>$D343</formula>
    </cfRule>
  </conditionalFormatting>
  <conditionalFormatting sqref="E93:M94">
    <cfRule type="cellIs" dxfId="12" priority="7" operator="lessThan">
      <formula>$D$92</formula>
    </cfRule>
  </conditionalFormatting>
  <conditionalFormatting sqref="E95:M95">
    <cfRule type="cellIs" dxfId="11" priority="6" operator="lessThan">
      <formula>$D$95</formula>
    </cfRule>
  </conditionalFormatting>
  <conditionalFormatting sqref="D38:D39">
    <cfRule type="cellIs" dxfId="10" priority="4" operator="equal">
      <formula>"Q4"</formula>
    </cfRule>
    <cfRule type="cellIs" dxfId="9" priority="5" operator="equal">
      <formula>"Y-64"</formula>
    </cfRule>
  </conditionalFormatting>
  <conditionalFormatting sqref="E114:M114">
    <cfRule type="cellIs" dxfId="8" priority="3" operator="lessThan">
      <formula>$D$114</formula>
    </cfRule>
  </conditionalFormatting>
  <conditionalFormatting sqref="E214:M214">
    <cfRule type="cellIs" dxfId="7" priority="2" operator="equal">
      <formula>0</formula>
    </cfRule>
  </conditionalFormatting>
  <conditionalFormatting sqref="E4:M4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{87219980-16F3-4EE9-81EC-CDB1D543B298}</x14:id>
        </ext>
      </extLst>
    </cfRule>
  </conditionalFormatting>
  <dataValidations xWindow="798" yWindow="138" count="4">
    <dataValidation type="list" allowBlank="1" showInputMessage="1" showErrorMessage="1" prompt="อย่าลืมคลิกเลือกไตรมาส" sqref="D2" xr:uid="{00000000-0002-0000-0000-000000000000}">
      <formula1>"1,2,3,4"</formula1>
    </dataValidation>
    <dataValidation type="list" allowBlank="1" showInputMessage="1" showErrorMessage="1" sqref="E79:L82" xr:uid="{00000000-0002-0000-0000-000004000000}">
      <formula1>"0.00,มีขั้นตอนที่ 1,มีขั้นตอนที่ 2-3,มีขั้นตอนที่ 4,มีขั้นตอนที่ 5,ยังไม่ดำเนินการ"</formula1>
    </dataValidation>
    <dataValidation type="list" allowBlank="1" showInputMessage="1" showErrorMessage="1" sqref="E175:L176" xr:uid="{F5AE5A4C-F0F6-4D79-8755-2B9B106A7CC7}">
      <formula1>"มีขั้นที่ 1-3,มีขั้นที่ 1-5,ยังไม่ดำเนินการ"</formula1>
    </dataValidation>
    <dataValidation type="list" allowBlank="1" showInputMessage="1" showErrorMessage="1" sqref="E394:L398" xr:uid="{D5E56508-2F08-4F3E-A366-2C668BB14582}">
      <formula1>"ยังไม่ดำเนินการ,กำลังดำเนินการ,ดำเนินการแล้ว"</formula1>
    </dataValidation>
  </dataValidations>
  <pageMargins left="0.23622047244094491" right="0.15748031496062992" top="0.74803149606299213" bottom="0.55118110236220474" header="0.35433070866141736" footer="0.39370078740157483"/>
  <pageSetup paperSize="9" scale="73" fitToWidth="2" fitToHeight="0" pageOrder="overThenDown" orientation="landscape" r:id="rId1"/>
  <headerFooter>
    <oddHeader>หน้าที่ &amp;P จาก &amp;N</oddHeader>
  </headerFooter>
  <ignoredErrors>
    <ignoredError sqref="M62 M168:M170 M227 M312 L334 M371 M257 M294" formula="1"/>
    <ignoredError sqref="M409:M411 E409:K411" evalError="1"/>
    <ignoredError sqref="E42:L43" unlockedFormula="1"/>
  </ignoredError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219980-16F3-4EE9-81EC-CDB1D543B29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E4:M4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X1404"/>
  <sheetViews>
    <sheetView showGridLines="0" topLeftCell="A67" zoomScaleNormal="100" workbookViewId="0"/>
  </sheetViews>
  <sheetFormatPr defaultColWidth="0" defaultRowHeight="15" customHeight="1" zeroHeight="1" x14ac:dyDescent="0.25"/>
  <cols>
    <col min="1" max="1" width="3.42578125" style="242" bestFit="1" customWidth="1"/>
    <col min="2" max="2" width="3.85546875" style="243" customWidth="1"/>
    <col min="3" max="16" width="6.140625" style="244" customWidth="1"/>
    <col min="17" max="17" width="3.140625" style="244" customWidth="1"/>
    <col min="18" max="19" width="1" style="244" customWidth="1"/>
    <col min="20" max="20" width="50.5703125" style="246" customWidth="1"/>
    <col min="21" max="21" width="6.28515625" style="244" customWidth="1"/>
    <col min="22" max="22" width="22.85546875" style="244" hidden="1" customWidth="1"/>
    <col min="23" max="24" width="6" style="244" hidden="1" customWidth="1"/>
    <col min="25" max="16384" width="9.140625" style="244" hidden="1"/>
  </cols>
  <sheetData>
    <row r="1" spans="1:20" ht="15" customHeight="1" x14ac:dyDescent="0.25">
      <c r="C1" s="281" t="s">
        <v>791</v>
      </c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R1" s="245"/>
      <c r="S1" s="245"/>
    </row>
    <row r="2" spans="1:20" ht="15" customHeight="1" x14ac:dyDescent="0.25">
      <c r="C2" s="247"/>
      <c r="R2" s="245"/>
      <c r="S2" s="245"/>
    </row>
    <row r="3" spans="1:20" ht="15" customHeight="1" x14ac:dyDescent="0.25">
      <c r="A3" s="248">
        <f>Q2_62!A8</f>
        <v>1</v>
      </c>
      <c r="B3" s="249" t="str">
        <f>Q2_62!B8</f>
        <v>PA</v>
      </c>
      <c r="C3" s="247"/>
      <c r="R3" s="245"/>
      <c r="S3" s="245"/>
    </row>
    <row r="4" spans="1:20" ht="15" customHeight="1" x14ac:dyDescent="0.25">
      <c r="A4" s="248"/>
      <c r="B4" s="249" t="str">
        <f>VLOOKUP(A3,target_vlup,4,FALSE)</f>
        <v>Q4</v>
      </c>
      <c r="C4" s="247"/>
      <c r="R4" s="245"/>
      <c r="S4" s="245"/>
      <c r="T4" s="246" t="str">
        <f>VLOOKUP(A3,target_vlup,3,FALSE)</f>
        <v>*1) อัตราส่วนการตายมารดาไทย (&lt;17:100,000)</v>
      </c>
    </row>
    <row r="5" spans="1:20" ht="15" customHeight="1" x14ac:dyDescent="0.25">
      <c r="A5" s="248"/>
      <c r="B5" s="249"/>
      <c r="C5" s="247"/>
      <c r="R5" s="245"/>
      <c r="S5" s="245"/>
    </row>
    <row r="6" spans="1:20" ht="15" customHeight="1" x14ac:dyDescent="0.25">
      <c r="A6" s="248"/>
      <c r="B6" s="249"/>
      <c r="C6" s="247"/>
      <c r="R6" s="245"/>
      <c r="S6" s="245"/>
    </row>
    <row r="7" spans="1:20" ht="15" customHeight="1" x14ac:dyDescent="0.25">
      <c r="A7" s="248"/>
      <c r="B7" s="249"/>
      <c r="C7" s="247"/>
      <c r="R7" s="245"/>
      <c r="S7" s="245"/>
    </row>
    <row r="8" spans="1:20" ht="15" customHeight="1" x14ac:dyDescent="0.25">
      <c r="A8" s="248"/>
      <c r="B8" s="249"/>
      <c r="C8" s="247"/>
      <c r="R8" s="245"/>
      <c r="S8" s="245"/>
    </row>
    <row r="9" spans="1:20" ht="15" customHeight="1" x14ac:dyDescent="0.25">
      <c r="A9" s="248"/>
      <c r="B9" s="249"/>
      <c r="C9" s="247"/>
      <c r="R9" s="245"/>
      <c r="S9" s="245"/>
    </row>
    <row r="10" spans="1:20" ht="15" customHeight="1" x14ac:dyDescent="0.25">
      <c r="A10" s="248"/>
      <c r="B10" s="249"/>
      <c r="C10" s="247"/>
      <c r="R10" s="245"/>
      <c r="S10" s="245"/>
    </row>
    <row r="11" spans="1:20" ht="15" customHeight="1" x14ac:dyDescent="0.25">
      <c r="A11" s="248"/>
      <c r="B11" s="249"/>
      <c r="C11" s="247"/>
      <c r="R11" s="245"/>
      <c r="S11" s="245"/>
    </row>
    <row r="12" spans="1:20" ht="15" customHeight="1" x14ac:dyDescent="0.25">
      <c r="A12" s="248"/>
      <c r="B12" s="249"/>
      <c r="C12" s="247"/>
      <c r="R12" s="245"/>
      <c r="S12" s="245"/>
    </row>
    <row r="13" spans="1:20" ht="15" customHeight="1" x14ac:dyDescent="0.25">
      <c r="A13" s="248"/>
      <c r="B13" s="249"/>
      <c r="C13" s="247"/>
      <c r="R13" s="245"/>
      <c r="S13" s="245"/>
    </row>
    <row r="14" spans="1:20" ht="15" customHeight="1" x14ac:dyDescent="0.25">
      <c r="A14" s="248"/>
      <c r="B14" s="249"/>
      <c r="C14" s="247"/>
      <c r="R14" s="245"/>
      <c r="S14" s="245"/>
    </row>
    <row r="15" spans="1:20" ht="15" customHeight="1" x14ac:dyDescent="0.25">
      <c r="A15" s="248"/>
      <c r="B15" s="249"/>
      <c r="C15" s="247"/>
      <c r="R15" s="245"/>
      <c r="S15" s="245"/>
    </row>
    <row r="16" spans="1:20" ht="15" customHeight="1" x14ac:dyDescent="0.25">
      <c r="A16" s="248"/>
      <c r="B16" s="249"/>
      <c r="C16" s="247"/>
      <c r="R16" s="245"/>
      <c r="S16" s="245"/>
    </row>
    <row r="17" spans="1:20" ht="15" customHeight="1" x14ac:dyDescent="0.25">
      <c r="A17" s="248"/>
      <c r="B17" s="249"/>
      <c r="C17" s="247"/>
      <c r="R17" s="245"/>
      <c r="S17" s="245"/>
    </row>
    <row r="18" spans="1:20" ht="15" customHeight="1" x14ac:dyDescent="0.25">
      <c r="A18" s="248"/>
      <c r="B18" s="249"/>
      <c r="C18" s="247"/>
      <c r="R18" s="245"/>
      <c r="S18" s="245"/>
    </row>
    <row r="19" spans="1:20" ht="15" customHeight="1" x14ac:dyDescent="0.25">
      <c r="A19" s="248"/>
      <c r="B19" s="249"/>
      <c r="C19" s="247"/>
      <c r="R19" s="245"/>
      <c r="S19" s="245"/>
    </row>
    <row r="20" spans="1:20" ht="15" customHeight="1" x14ac:dyDescent="0.25">
      <c r="A20" s="248"/>
      <c r="B20" s="249"/>
      <c r="C20" s="247"/>
      <c r="R20" s="245"/>
      <c r="S20" s="245"/>
    </row>
    <row r="21" spans="1:20" ht="15" customHeight="1" x14ac:dyDescent="0.25">
      <c r="A21" s="248"/>
      <c r="B21" s="249"/>
      <c r="C21" s="247"/>
      <c r="R21" s="245"/>
      <c r="S21" s="245"/>
    </row>
    <row r="22" spans="1:20" ht="15" customHeight="1" x14ac:dyDescent="0.25">
      <c r="A22" s="248"/>
      <c r="B22" s="249"/>
      <c r="C22" s="247"/>
      <c r="R22" s="245"/>
      <c r="S22" s="245"/>
    </row>
    <row r="23" spans="1:20" ht="15" customHeight="1" x14ac:dyDescent="0.25">
      <c r="A23" s="248"/>
      <c r="B23" s="249"/>
      <c r="C23" s="247"/>
      <c r="R23" s="245"/>
      <c r="S23" s="245"/>
    </row>
    <row r="24" spans="1:20" ht="15" customHeight="1" x14ac:dyDescent="0.25">
      <c r="A24" s="248"/>
      <c r="B24" s="249"/>
      <c r="C24" s="247"/>
      <c r="R24" s="245"/>
      <c r="S24" s="245"/>
    </row>
    <row r="25" spans="1:20" ht="15" customHeight="1" x14ac:dyDescent="0.25">
      <c r="A25" s="248"/>
      <c r="B25" s="249"/>
      <c r="C25" s="247"/>
      <c r="R25" s="245"/>
      <c r="S25" s="245"/>
    </row>
    <row r="26" spans="1:20" ht="15" customHeight="1" x14ac:dyDescent="0.25">
      <c r="A26" s="248"/>
      <c r="B26" s="249"/>
      <c r="C26" s="247"/>
      <c r="R26" s="245"/>
      <c r="S26" s="245"/>
    </row>
    <row r="27" spans="1:20" ht="15" customHeight="1" x14ac:dyDescent="0.25">
      <c r="A27" s="248"/>
      <c r="B27" s="249"/>
      <c r="C27" s="247"/>
      <c r="R27" s="245"/>
      <c r="S27" s="245"/>
      <c r="T27" s="250" t="s">
        <v>473</v>
      </c>
    </row>
    <row r="28" spans="1:20" ht="15" customHeight="1" x14ac:dyDescent="0.25">
      <c r="A28" s="248"/>
      <c r="B28" s="249"/>
      <c r="C28" s="247"/>
      <c r="N28" s="280">
        <f ca="1">NOW()</f>
        <v>43565.748230671299</v>
      </c>
      <c r="O28" s="280"/>
      <c r="P28" s="251"/>
      <c r="R28" s="245"/>
      <c r="S28" s="245"/>
    </row>
    <row r="29" spans="1:20" ht="15" customHeight="1" x14ac:dyDescent="0.25">
      <c r="A29" s="248"/>
      <c r="B29" s="249"/>
      <c r="C29" s="247"/>
      <c r="R29" s="245"/>
      <c r="S29" s="245"/>
    </row>
    <row r="30" spans="1:20" ht="15" customHeight="1" x14ac:dyDescent="0.25">
      <c r="A30" s="248">
        <f>Q2_62!A11</f>
        <v>2</v>
      </c>
      <c r="B30" s="249" t="str">
        <f>Q2_62!B11</f>
        <v>PA</v>
      </c>
      <c r="C30" s="247"/>
      <c r="R30" s="245"/>
      <c r="S30" s="245"/>
    </row>
    <row r="31" spans="1:20" ht="15" customHeight="1" x14ac:dyDescent="0.25">
      <c r="A31" s="252">
        <v>2.1</v>
      </c>
      <c r="B31" s="249">
        <f>VLOOKUP(A31,target_vlup,4,FALSE)</f>
        <v>90</v>
      </c>
      <c r="C31" s="247"/>
      <c r="R31" s="245"/>
      <c r="S31" s="245"/>
      <c r="T31" s="253" t="str">
        <f>VLOOKUP(A31,target_vlup,3,FALSE)</f>
        <v xml:space="preserve">2.1 ร้อยละ 90 ของเด็กอายุ 0-5 ปี ได้รับการคัดกรองพัฒนาการ </v>
      </c>
    </row>
    <row r="32" spans="1:20" ht="15" customHeight="1" x14ac:dyDescent="0.25">
      <c r="A32" s="252">
        <v>2.2000000000000002</v>
      </c>
      <c r="B32" s="249">
        <f>VLOOKUP(A32,target_vlup,4,FALSE)</f>
        <v>20</v>
      </c>
      <c r="C32" s="247"/>
      <c r="R32" s="245"/>
      <c r="S32" s="245"/>
      <c r="T32" s="253" t="str">
        <f>VLOOKUP(A32,target_vlup,3,FALSE)</f>
        <v>2.2 ร้อยละ 20 ของเด็กอายุ 0-5 ปี ที่ได้รับการคัดกรองพัฒนาการ พบสงสัยล่าช้า</v>
      </c>
    </row>
    <row r="33" spans="1:20" ht="15" customHeight="1" x14ac:dyDescent="0.25">
      <c r="A33" s="252">
        <v>2.2999999999999998</v>
      </c>
      <c r="B33" s="249">
        <f>VLOOKUP(A33,target_vlup,4,FALSE)</f>
        <v>90</v>
      </c>
      <c r="C33" s="247"/>
      <c r="R33" s="245"/>
      <c r="S33" s="245"/>
      <c r="T33" s="253" t="str">
        <f>VLOOKUP(A33,target_vlup,3,FALSE)</f>
        <v>2.3 ร้อยละ 90 ของเด็กอายุ 0-5 ปี ที่มีพัฒนาการสงสัยล่าช้าได้รับการติดตาม</v>
      </c>
    </row>
    <row r="34" spans="1:20" ht="15" customHeight="1" x14ac:dyDescent="0.25">
      <c r="A34" s="252"/>
      <c r="B34" s="249"/>
      <c r="C34" s="247"/>
      <c r="R34" s="245"/>
      <c r="S34" s="245"/>
      <c r="T34" s="253"/>
    </row>
    <row r="35" spans="1:20" ht="15" customHeight="1" x14ac:dyDescent="0.25">
      <c r="A35" s="252"/>
      <c r="B35" s="249"/>
      <c r="C35" s="247"/>
      <c r="R35" s="245"/>
      <c r="S35" s="245"/>
      <c r="T35" s="253"/>
    </row>
    <row r="36" spans="1:20" ht="15" customHeight="1" x14ac:dyDescent="0.25">
      <c r="A36" s="248"/>
      <c r="B36" s="249"/>
      <c r="C36" s="247"/>
      <c r="R36" s="245"/>
      <c r="S36" s="245"/>
    </row>
    <row r="37" spans="1:20" ht="15" customHeight="1" x14ac:dyDescent="0.25">
      <c r="A37" s="248"/>
      <c r="B37" s="249"/>
      <c r="C37" s="247"/>
      <c r="R37" s="245"/>
      <c r="S37" s="245"/>
    </row>
    <row r="38" spans="1:20" ht="15" customHeight="1" x14ac:dyDescent="0.25">
      <c r="A38" s="248"/>
      <c r="B38" s="249"/>
      <c r="C38" s="247"/>
      <c r="R38" s="245"/>
      <c r="S38" s="245"/>
    </row>
    <row r="39" spans="1:20" ht="15" customHeight="1" x14ac:dyDescent="0.25">
      <c r="A39" s="248"/>
      <c r="B39" s="249"/>
      <c r="C39" s="247"/>
      <c r="R39" s="245"/>
      <c r="S39" s="245"/>
    </row>
    <row r="40" spans="1:20" ht="15" customHeight="1" x14ac:dyDescent="0.25">
      <c r="A40" s="248"/>
      <c r="B40" s="249"/>
      <c r="C40" s="247"/>
      <c r="R40" s="245"/>
      <c r="S40" s="245"/>
    </row>
    <row r="41" spans="1:20" ht="15" customHeight="1" x14ac:dyDescent="0.25">
      <c r="A41" s="248"/>
      <c r="B41" s="249"/>
      <c r="C41" s="247"/>
      <c r="R41" s="245"/>
      <c r="S41" s="245"/>
    </row>
    <row r="42" spans="1:20" ht="15" customHeight="1" x14ac:dyDescent="0.25">
      <c r="A42" s="248"/>
      <c r="B42" s="249"/>
      <c r="C42" s="247"/>
      <c r="R42" s="245"/>
      <c r="S42" s="245"/>
    </row>
    <row r="43" spans="1:20" ht="15" customHeight="1" x14ac:dyDescent="0.25">
      <c r="A43" s="248"/>
      <c r="B43" s="249"/>
      <c r="C43" s="247"/>
      <c r="R43" s="245"/>
      <c r="S43" s="245"/>
    </row>
    <row r="44" spans="1:20" ht="15" customHeight="1" x14ac:dyDescent="0.25">
      <c r="A44" s="248"/>
      <c r="B44" s="249"/>
      <c r="C44" s="247"/>
      <c r="R44" s="245"/>
      <c r="S44" s="245"/>
    </row>
    <row r="45" spans="1:20" ht="15" customHeight="1" x14ac:dyDescent="0.25">
      <c r="A45" s="248"/>
      <c r="B45" s="249"/>
      <c r="C45" s="247"/>
      <c r="R45" s="245"/>
      <c r="S45" s="245"/>
    </row>
    <row r="46" spans="1:20" ht="15" customHeight="1" x14ac:dyDescent="0.25">
      <c r="A46" s="248"/>
      <c r="B46" s="249"/>
      <c r="C46" s="247"/>
      <c r="R46" s="245"/>
      <c r="S46" s="245"/>
    </row>
    <row r="47" spans="1:20" ht="15" customHeight="1" x14ac:dyDescent="0.25">
      <c r="A47" s="248"/>
      <c r="B47" s="249"/>
      <c r="C47" s="247"/>
      <c r="R47" s="245"/>
      <c r="S47" s="245"/>
    </row>
    <row r="48" spans="1:20" ht="15" customHeight="1" x14ac:dyDescent="0.25">
      <c r="A48" s="248"/>
      <c r="B48" s="249"/>
      <c r="C48" s="247"/>
      <c r="R48" s="245"/>
      <c r="S48" s="245"/>
    </row>
    <row r="49" spans="1:20" ht="15" customHeight="1" x14ac:dyDescent="0.25">
      <c r="A49" s="248"/>
      <c r="B49" s="249"/>
      <c r="C49" s="247"/>
      <c r="R49" s="245"/>
      <c r="S49" s="245"/>
    </row>
    <row r="50" spans="1:20" ht="15" customHeight="1" x14ac:dyDescent="0.25">
      <c r="A50" s="248"/>
      <c r="B50" s="249"/>
      <c r="C50" s="247"/>
      <c r="R50" s="245"/>
      <c r="S50" s="245"/>
    </row>
    <row r="51" spans="1:20" ht="15" customHeight="1" x14ac:dyDescent="0.25">
      <c r="A51" s="248"/>
      <c r="B51" s="249"/>
      <c r="C51" s="247"/>
      <c r="R51" s="245"/>
      <c r="S51" s="245"/>
    </row>
    <row r="52" spans="1:20" ht="15" customHeight="1" x14ac:dyDescent="0.25">
      <c r="A52" s="248"/>
      <c r="B52" s="249"/>
      <c r="C52" s="247"/>
      <c r="R52" s="245"/>
      <c r="S52" s="245"/>
    </row>
    <row r="53" spans="1:20" ht="15" customHeight="1" x14ac:dyDescent="0.25">
      <c r="A53" s="248"/>
      <c r="B53" s="249"/>
      <c r="C53" s="247"/>
      <c r="R53" s="245"/>
      <c r="S53" s="245"/>
    </row>
    <row r="54" spans="1:20" ht="15" customHeight="1" x14ac:dyDescent="0.25">
      <c r="A54" s="248"/>
      <c r="B54" s="249"/>
      <c r="C54" s="247"/>
      <c r="O54" s="280">
        <f ca="1">NOW()</f>
        <v>43565.748230671299</v>
      </c>
      <c r="P54" s="280"/>
      <c r="R54" s="245"/>
      <c r="S54" s="245"/>
    </row>
    <row r="55" spans="1:20" ht="15" customHeight="1" x14ac:dyDescent="0.25">
      <c r="A55" s="248"/>
      <c r="B55" s="249"/>
      <c r="C55" s="247"/>
      <c r="R55" s="245"/>
      <c r="S55" s="245"/>
    </row>
    <row r="56" spans="1:20" ht="15" customHeight="1" x14ac:dyDescent="0.25">
      <c r="A56" s="248">
        <f>Q2_62!A11</f>
        <v>2</v>
      </c>
      <c r="B56" s="249" t="str">
        <f>Q2_62!B11</f>
        <v>PA</v>
      </c>
      <c r="C56" s="247"/>
      <c r="R56" s="245"/>
      <c r="S56" s="245"/>
    </row>
    <row r="57" spans="1:20" ht="15" customHeight="1" x14ac:dyDescent="0.25">
      <c r="A57" s="252">
        <v>2.4</v>
      </c>
      <c r="B57" s="249">
        <f>VLOOKUP(A57,target_vlup,4,FALSE)</f>
        <v>40</v>
      </c>
      <c r="C57" s="247"/>
      <c r="R57" s="245"/>
      <c r="S57" s="245"/>
      <c r="T57" s="253" t="str">
        <f>VLOOKUP(A57,target_vlup,3,FALSE)</f>
        <v>2.4 ร้อยละ 60 ของเด็กพัฒนาการล่าช้าได้รับการกระตุ้นพัฒนาการด้วย TEDA4I</v>
      </c>
    </row>
    <row r="58" spans="1:20" ht="15" customHeight="1" x14ac:dyDescent="0.25">
      <c r="A58" s="252">
        <v>2.5</v>
      </c>
      <c r="B58" s="249">
        <f>VLOOKUP(A58,target_vlup,4,FALSE)</f>
        <v>85</v>
      </c>
      <c r="C58" s="247"/>
      <c r="R58" s="245"/>
      <c r="S58" s="245"/>
      <c r="T58" s="253" t="str">
        <f>VLOOKUP(A58,target_vlup,3,FALSE)</f>
        <v>2.5 ร้อยละของเด็กอายุ 0-5 ปี มีพัฒนาการสมวัย</v>
      </c>
    </row>
    <row r="59" spans="1:20" ht="15" customHeight="1" x14ac:dyDescent="0.25">
      <c r="A59" s="252"/>
      <c r="B59" s="249"/>
      <c r="C59" s="247"/>
      <c r="R59" s="245"/>
      <c r="S59" s="245"/>
      <c r="T59" s="253"/>
    </row>
    <row r="60" spans="1:20" ht="15" customHeight="1" x14ac:dyDescent="0.25">
      <c r="A60" s="252"/>
      <c r="B60" s="249"/>
      <c r="C60" s="247"/>
      <c r="R60" s="245"/>
      <c r="S60" s="245"/>
      <c r="T60" s="253"/>
    </row>
    <row r="61" spans="1:20" ht="15" customHeight="1" x14ac:dyDescent="0.25">
      <c r="A61" s="252"/>
      <c r="B61" s="249"/>
      <c r="C61" s="247"/>
      <c r="R61" s="245"/>
      <c r="S61" s="245"/>
      <c r="T61" s="253"/>
    </row>
    <row r="62" spans="1:20" ht="15" customHeight="1" x14ac:dyDescent="0.25">
      <c r="A62" s="248"/>
      <c r="B62" s="249"/>
      <c r="C62" s="247"/>
      <c r="R62" s="245"/>
      <c r="S62" s="245"/>
    </row>
    <row r="63" spans="1:20" ht="15" customHeight="1" x14ac:dyDescent="0.25">
      <c r="A63" s="248"/>
      <c r="B63" s="249"/>
      <c r="C63" s="247"/>
      <c r="R63" s="245"/>
      <c r="S63" s="245"/>
    </row>
    <row r="64" spans="1:20" ht="15" customHeight="1" x14ac:dyDescent="0.25">
      <c r="A64" s="248"/>
      <c r="B64" s="249"/>
      <c r="C64" s="247"/>
      <c r="R64" s="245"/>
      <c r="S64" s="245"/>
    </row>
    <row r="65" spans="1:19" ht="15" customHeight="1" x14ac:dyDescent="0.25">
      <c r="A65" s="248"/>
      <c r="B65" s="249"/>
      <c r="C65" s="247"/>
      <c r="R65" s="245"/>
      <c r="S65" s="245"/>
    </row>
    <row r="66" spans="1:19" ht="15" customHeight="1" x14ac:dyDescent="0.25">
      <c r="A66" s="248"/>
      <c r="B66" s="249"/>
      <c r="C66" s="247"/>
      <c r="R66" s="245"/>
      <c r="S66" s="245"/>
    </row>
    <row r="67" spans="1:19" ht="15" customHeight="1" x14ac:dyDescent="0.25">
      <c r="A67" s="248"/>
      <c r="B67" s="249"/>
      <c r="C67" s="247"/>
      <c r="R67" s="245"/>
      <c r="S67" s="245"/>
    </row>
    <row r="68" spans="1:19" ht="15" customHeight="1" x14ac:dyDescent="0.25">
      <c r="A68" s="248"/>
      <c r="B68" s="249"/>
      <c r="C68" s="247"/>
      <c r="R68" s="245"/>
      <c r="S68" s="245"/>
    </row>
    <row r="69" spans="1:19" ht="15" customHeight="1" x14ac:dyDescent="0.25">
      <c r="A69" s="248"/>
      <c r="B69" s="249"/>
      <c r="C69" s="247"/>
      <c r="R69" s="245"/>
      <c r="S69" s="245"/>
    </row>
    <row r="70" spans="1:19" ht="15" customHeight="1" x14ac:dyDescent="0.25">
      <c r="A70" s="248"/>
      <c r="B70" s="249"/>
      <c r="C70" s="247"/>
      <c r="R70" s="245"/>
      <c r="S70" s="245"/>
    </row>
    <row r="71" spans="1:19" ht="15" customHeight="1" x14ac:dyDescent="0.25">
      <c r="A71" s="248"/>
      <c r="B71" s="249"/>
      <c r="C71" s="247"/>
      <c r="R71" s="245"/>
      <c r="S71" s="245"/>
    </row>
    <row r="72" spans="1:19" ht="15" customHeight="1" x14ac:dyDescent="0.25">
      <c r="A72" s="248"/>
      <c r="B72" s="249"/>
      <c r="C72" s="247"/>
      <c r="R72" s="245"/>
      <c r="S72" s="245"/>
    </row>
    <row r="73" spans="1:19" ht="15" customHeight="1" x14ac:dyDescent="0.25">
      <c r="A73" s="248"/>
      <c r="B73" s="249"/>
      <c r="C73" s="247"/>
      <c r="R73" s="245"/>
      <c r="S73" s="245"/>
    </row>
    <row r="74" spans="1:19" ht="15" customHeight="1" x14ac:dyDescent="0.25">
      <c r="A74" s="248"/>
      <c r="B74" s="249"/>
      <c r="C74" s="247"/>
      <c r="R74" s="245"/>
      <c r="S74" s="245"/>
    </row>
    <row r="75" spans="1:19" ht="15" customHeight="1" x14ac:dyDescent="0.25">
      <c r="A75" s="248"/>
      <c r="B75" s="249"/>
      <c r="C75" s="247"/>
      <c r="R75" s="245"/>
      <c r="S75" s="245"/>
    </row>
    <row r="76" spans="1:19" ht="15" customHeight="1" x14ac:dyDescent="0.25">
      <c r="A76" s="248"/>
      <c r="B76" s="249"/>
      <c r="C76" s="247"/>
      <c r="R76" s="245"/>
      <c r="S76" s="245"/>
    </row>
    <row r="77" spans="1:19" ht="15" customHeight="1" x14ac:dyDescent="0.25">
      <c r="A77" s="248"/>
      <c r="B77" s="249"/>
      <c r="C77" s="247"/>
      <c r="R77" s="245"/>
      <c r="S77" s="245"/>
    </row>
    <row r="78" spans="1:19" ht="15" customHeight="1" x14ac:dyDescent="0.25">
      <c r="A78" s="248"/>
      <c r="B78" s="249"/>
      <c r="C78" s="247"/>
      <c r="R78" s="245"/>
      <c r="S78" s="245"/>
    </row>
    <row r="79" spans="1:19" ht="15" customHeight="1" x14ac:dyDescent="0.25">
      <c r="A79" s="248"/>
      <c r="B79" s="249"/>
      <c r="C79" s="247"/>
      <c r="R79" s="245"/>
      <c r="S79" s="245"/>
    </row>
    <row r="80" spans="1:19" ht="15" customHeight="1" x14ac:dyDescent="0.25">
      <c r="A80" s="248"/>
      <c r="B80" s="249"/>
      <c r="C80" s="247"/>
      <c r="R80" s="245"/>
      <c r="S80" s="245"/>
    </row>
    <row r="81" spans="1:20" ht="15" customHeight="1" x14ac:dyDescent="0.25">
      <c r="A81" s="248"/>
      <c r="B81" s="249"/>
      <c r="C81" s="247"/>
      <c r="R81" s="245"/>
      <c r="S81" s="245"/>
    </row>
    <row r="82" spans="1:20" ht="15" customHeight="1" x14ac:dyDescent="0.25">
      <c r="A82" s="248"/>
      <c r="B82" s="249"/>
      <c r="C82" s="247"/>
      <c r="R82" s="245"/>
      <c r="S82" s="245"/>
    </row>
    <row r="83" spans="1:20" ht="15" customHeight="1" x14ac:dyDescent="0.25">
      <c r="A83" s="248">
        <f>Q2_62!A25</f>
        <v>3</v>
      </c>
      <c r="B83" s="249" t="str">
        <f>Q2_62!B25</f>
        <v>KPI</v>
      </c>
      <c r="C83" s="247"/>
      <c r="R83" s="245"/>
      <c r="S83" s="245"/>
    </row>
    <row r="84" spans="1:20" ht="15" customHeight="1" x14ac:dyDescent="0.25">
      <c r="A84" s="252">
        <f>Q2_62!A26</f>
        <v>3.1</v>
      </c>
      <c r="B84" s="249">
        <f>VLOOKUP(A84,target_vlup,4,FALSE)</f>
        <v>85</v>
      </c>
      <c r="C84" s="247"/>
      <c r="R84" s="245"/>
      <c r="S84" s="245"/>
      <c r="T84" s="253" t="str">
        <f>VLOOKUP(A84,target_vlup,3,FALSE)</f>
        <v>3.1) ความครอบคลุมเด็กที่ได้รับการชั่งน้ำหนักและวัดส่วนสูง(ความยาว) = (B2/ B1) × 100</v>
      </c>
    </row>
    <row r="85" spans="1:20" ht="15" customHeight="1" x14ac:dyDescent="0.25">
      <c r="A85" s="252">
        <f>Q2_62!A27</f>
        <v>3.2</v>
      </c>
      <c r="B85" s="249">
        <f>VLOOKUP(A85,target_vlup,4,FALSE)</f>
        <v>53</v>
      </c>
      <c r="C85" s="247"/>
      <c r="R85" s="245"/>
      <c r="S85" s="245"/>
      <c r="T85" s="253" t="str">
        <f>VLOOKUP(A85,target_vlup,3,FALSE)</f>
        <v>3.2) ร้อยละเด็กอายุ 0-5 ปีสูงดีสมส่วน    = (A1 / B2) × 100</v>
      </c>
    </row>
    <row r="86" spans="1:20" ht="15" customHeight="1" x14ac:dyDescent="0.25">
      <c r="A86" s="252">
        <f>Q2_62!A28</f>
        <v>3.3</v>
      </c>
      <c r="B86" s="249">
        <f>VLOOKUP(A86,target_vlup,4,FALSE)</f>
        <v>109</v>
      </c>
      <c r="C86" s="247"/>
      <c r="R86" s="245"/>
      <c r="S86" s="245"/>
      <c r="T86" s="253" t="str">
        <f>VLOOKUP(A86,target_vlup,3,FALSE)</f>
        <v>3.3) ส่วนสูงเฉลี่ยชายที่อายุ 5 ปี            = (A2 / B3)</v>
      </c>
    </row>
    <row r="87" spans="1:20" ht="15" customHeight="1" x14ac:dyDescent="0.25">
      <c r="A87" s="252">
        <f>Q2_62!A29</f>
        <v>3.4</v>
      </c>
      <c r="B87" s="249">
        <f>VLOOKUP(A87,target_vlup,4,FALSE)</f>
        <v>108.6</v>
      </c>
      <c r="C87" s="247"/>
      <c r="R87" s="245"/>
      <c r="S87" s="245"/>
      <c r="T87" s="253" t="str">
        <f>VLOOKUP(A87,target_vlup,3,FALSE)</f>
        <v>3.4) ส่วนสูงเฉลี่ยหญิงที่อายุ 5 ปี           = (A3 / B4)</v>
      </c>
    </row>
    <row r="88" spans="1:20" ht="15" customHeight="1" x14ac:dyDescent="0.25">
      <c r="A88" s="252"/>
      <c r="B88" s="249"/>
      <c r="C88" s="247"/>
      <c r="R88" s="245"/>
      <c r="S88" s="245"/>
      <c r="T88" s="253"/>
    </row>
    <row r="89" spans="1:20" ht="15" customHeight="1" x14ac:dyDescent="0.25">
      <c r="A89" s="248"/>
      <c r="B89" s="249"/>
      <c r="C89" s="247"/>
      <c r="R89" s="245"/>
      <c r="S89" s="245"/>
    </row>
    <row r="90" spans="1:20" ht="15" customHeight="1" x14ac:dyDescent="0.25">
      <c r="A90" s="248"/>
      <c r="B90" s="249"/>
      <c r="C90" s="247"/>
      <c r="R90" s="245"/>
      <c r="S90" s="245"/>
    </row>
    <row r="91" spans="1:20" ht="15" customHeight="1" x14ac:dyDescent="0.25">
      <c r="A91" s="248"/>
      <c r="B91" s="249"/>
      <c r="C91" s="247"/>
      <c r="R91" s="245"/>
      <c r="S91" s="245"/>
    </row>
    <row r="92" spans="1:20" ht="15" customHeight="1" x14ac:dyDescent="0.25">
      <c r="A92" s="248"/>
      <c r="B92" s="249"/>
      <c r="C92" s="247"/>
      <c r="R92" s="245"/>
      <c r="S92" s="245"/>
    </row>
    <row r="93" spans="1:20" ht="15" customHeight="1" x14ac:dyDescent="0.25">
      <c r="A93" s="248"/>
      <c r="B93" s="249"/>
      <c r="C93" s="247"/>
      <c r="R93" s="245"/>
      <c r="S93" s="245"/>
    </row>
    <row r="94" spans="1:20" ht="15" customHeight="1" x14ac:dyDescent="0.25">
      <c r="A94" s="248"/>
      <c r="B94" s="249"/>
      <c r="C94" s="247"/>
      <c r="R94" s="245"/>
      <c r="S94" s="245"/>
    </row>
    <row r="95" spans="1:20" ht="15" customHeight="1" x14ac:dyDescent="0.25">
      <c r="A95" s="248"/>
      <c r="B95" s="249"/>
      <c r="C95" s="247"/>
      <c r="R95" s="245"/>
      <c r="S95" s="245"/>
    </row>
    <row r="96" spans="1:20" ht="15" customHeight="1" x14ac:dyDescent="0.25">
      <c r="A96" s="248"/>
      <c r="B96" s="249"/>
      <c r="C96" s="247"/>
      <c r="R96" s="245"/>
      <c r="S96" s="245"/>
    </row>
    <row r="97" spans="1:20" ht="15" customHeight="1" x14ac:dyDescent="0.25">
      <c r="A97" s="248"/>
      <c r="B97" s="249"/>
      <c r="C97" s="247"/>
      <c r="R97" s="245"/>
      <c r="S97" s="245"/>
    </row>
    <row r="98" spans="1:20" ht="15" customHeight="1" x14ac:dyDescent="0.25">
      <c r="A98" s="248"/>
      <c r="B98" s="249"/>
      <c r="C98" s="247"/>
      <c r="R98" s="245"/>
      <c r="S98" s="245"/>
    </row>
    <row r="99" spans="1:20" ht="15" customHeight="1" x14ac:dyDescent="0.25">
      <c r="A99" s="248"/>
      <c r="B99" s="249"/>
      <c r="C99" s="247"/>
      <c r="R99" s="245"/>
      <c r="S99" s="245"/>
    </row>
    <row r="100" spans="1:20" ht="15" customHeight="1" x14ac:dyDescent="0.25">
      <c r="A100" s="248"/>
      <c r="B100" s="249"/>
      <c r="C100" s="247"/>
      <c r="R100" s="245"/>
      <c r="S100" s="245"/>
    </row>
    <row r="101" spans="1:20" ht="15" customHeight="1" x14ac:dyDescent="0.25">
      <c r="A101" s="248"/>
      <c r="B101" s="249"/>
      <c r="C101" s="247"/>
      <c r="R101" s="245"/>
      <c r="S101" s="245"/>
    </row>
    <row r="102" spans="1:20" ht="15" customHeight="1" x14ac:dyDescent="0.25">
      <c r="A102" s="248"/>
      <c r="B102" s="249"/>
      <c r="C102" s="247"/>
      <c r="R102" s="245"/>
      <c r="S102" s="245"/>
    </row>
    <row r="103" spans="1:20" ht="15" customHeight="1" x14ac:dyDescent="0.25">
      <c r="A103" s="248"/>
      <c r="B103" s="249"/>
      <c r="C103" s="247"/>
      <c r="R103" s="245"/>
      <c r="S103" s="245"/>
    </row>
    <row r="104" spans="1:20" ht="15" customHeight="1" x14ac:dyDescent="0.25">
      <c r="A104" s="248"/>
      <c r="B104" s="249"/>
      <c r="C104" s="247"/>
      <c r="R104" s="245"/>
      <c r="S104" s="245"/>
    </row>
    <row r="105" spans="1:20" ht="15" customHeight="1" x14ac:dyDescent="0.25">
      <c r="A105" s="248"/>
      <c r="B105" s="249"/>
      <c r="C105" s="247"/>
      <c r="R105" s="245"/>
      <c r="S105" s="245"/>
    </row>
    <row r="106" spans="1:20" ht="15" customHeight="1" x14ac:dyDescent="0.25">
      <c r="A106" s="248"/>
      <c r="B106" s="249"/>
      <c r="C106" s="247"/>
      <c r="R106" s="245"/>
      <c r="S106" s="245"/>
    </row>
    <row r="107" spans="1:20" ht="15" customHeight="1" x14ac:dyDescent="0.25">
      <c r="A107" s="248"/>
      <c r="B107" s="249"/>
      <c r="C107" s="247"/>
      <c r="N107" s="280">
        <f ca="1">NOW()</f>
        <v>43565.748230671299</v>
      </c>
      <c r="O107" s="280"/>
      <c r="R107" s="245"/>
      <c r="S107" s="245"/>
    </row>
    <row r="108" spans="1:20" ht="15" customHeight="1" x14ac:dyDescent="0.25">
      <c r="A108" s="248"/>
      <c r="B108" s="249"/>
      <c r="C108" s="247"/>
      <c r="R108" s="245"/>
      <c r="S108" s="245"/>
    </row>
    <row r="109" spans="1:20" ht="15" customHeight="1" x14ac:dyDescent="0.25">
      <c r="A109" s="248">
        <f>Q2_62!A38</f>
        <v>4</v>
      </c>
      <c r="B109" s="249" t="str">
        <f>Q2_62!B38</f>
        <v>KPI</v>
      </c>
      <c r="C109" s="247"/>
      <c r="R109" s="245"/>
      <c r="S109" s="245"/>
      <c r="T109" s="253"/>
    </row>
    <row r="110" spans="1:20" ht="15" customHeight="1" x14ac:dyDescent="0.25">
      <c r="A110" s="248">
        <v>4</v>
      </c>
      <c r="B110" s="249" t="str">
        <f>VLOOKUP(A110,target_vlup,4,FALSE)</f>
        <v>Y-64</v>
      </c>
      <c r="C110" s="247"/>
      <c r="R110" s="245"/>
      <c r="S110" s="245"/>
      <c r="T110" s="253" t="str">
        <f>VLOOKUP(A110,target_vlup,3,FALSE)</f>
        <v>1) เด็กไทยมีระดับสติปัญญาเฉลี่ยไม่ต่ำกว่า 100 วัดผลปี 2564 (= A/B)</v>
      </c>
    </row>
    <row r="111" spans="1:20" ht="15" customHeight="1" x14ac:dyDescent="0.25">
      <c r="A111" s="248">
        <v>4.2</v>
      </c>
      <c r="B111" s="249" t="str">
        <f>VLOOKUP(A111,target_vlup,4,FALSE)</f>
        <v>Q4</v>
      </c>
      <c r="C111" s="247"/>
      <c r="R111" s="245"/>
      <c r="S111" s="245"/>
      <c r="T111" s="253" t="str">
        <f>VLOOKUP(A111,target_vlup,3,FALSE)</f>
        <v>(2). ร้อยละของเด็กปฐมวัยที่ได้รับการคัดกรองแล้วพบว่ามีพัฒนาการล่าช้าได้รับการกระตุ้นพัฒนาการด้วย TEDA4I = (C/D) x 100</v>
      </c>
    </row>
    <row r="112" spans="1:20" ht="15" customHeight="1" x14ac:dyDescent="0.25">
      <c r="A112" s="248"/>
      <c r="B112" s="249"/>
      <c r="C112" s="247"/>
      <c r="R112" s="245"/>
      <c r="S112" s="245"/>
    </row>
    <row r="113" spans="1:20" ht="15" customHeight="1" x14ac:dyDescent="0.25">
      <c r="A113" s="248"/>
      <c r="B113" s="249"/>
      <c r="C113" s="247"/>
      <c r="R113" s="245"/>
      <c r="S113" s="245"/>
    </row>
    <row r="114" spans="1:20" ht="15" customHeight="1" x14ac:dyDescent="0.25">
      <c r="A114" s="248"/>
      <c r="B114" s="249"/>
      <c r="C114" s="247"/>
      <c r="R114" s="245"/>
      <c r="S114" s="245"/>
    </row>
    <row r="115" spans="1:20" ht="15" customHeight="1" x14ac:dyDescent="0.25">
      <c r="A115" s="248"/>
      <c r="B115" s="249"/>
      <c r="C115" s="247"/>
      <c r="R115" s="245"/>
      <c r="S115" s="245"/>
    </row>
    <row r="116" spans="1:20" ht="15" customHeight="1" x14ac:dyDescent="0.25">
      <c r="A116" s="248"/>
      <c r="B116" s="249"/>
      <c r="C116" s="247"/>
      <c r="R116" s="245"/>
      <c r="S116" s="245"/>
    </row>
    <row r="117" spans="1:20" ht="15" customHeight="1" x14ac:dyDescent="0.25">
      <c r="A117" s="248"/>
      <c r="B117" s="249"/>
      <c r="C117" s="247"/>
      <c r="R117" s="245"/>
      <c r="S117" s="245"/>
    </row>
    <row r="118" spans="1:20" ht="15" customHeight="1" x14ac:dyDescent="0.25">
      <c r="A118" s="248"/>
      <c r="B118" s="249"/>
      <c r="C118" s="247"/>
      <c r="R118" s="245"/>
      <c r="S118" s="245"/>
    </row>
    <row r="119" spans="1:20" ht="15" customHeight="1" x14ac:dyDescent="0.25">
      <c r="A119" s="248"/>
      <c r="B119" s="249"/>
      <c r="C119" s="247"/>
      <c r="R119" s="245"/>
      <c r="S119" s="245"/>
      <c r="T119" s="250" t="s">
        <v>472</v>
      </c>
    </row>
    <row r="120" spans="1:20" ht="15" customHeight="1" x14ac:dyDescent="0.25">
      <c r="A120" s="248"/>
      <c r="B120" s="249"/>
      <c r="C120" s="247"/>
      <c r="R120" s="245"/>
      <c r="S120" s="245"/>
    </row>
    <row r="121" spans="1:20" ht="15" customHeight="1" x14ac:dyDescent="0.25">
      <c r="A121" s="248"/>
      <c r="B121" s="249"/>
      <c r="C121" s="247"/>
      <c r="R121" s="245"/>
      <c r="S121" s="245"/>
    </row>
    <row r="122" spans="1:20" ht="15" customHeight="1" x14ac:dyDescent="0.25">
      <c r="A122" s="248"/>
      <c r="B122" s="249"/>
      <c r="C122" s="247"/>
      <c r="R122" s="245"/>
      <c r="S122" s="245"/>
    </row>
    <row r="123" spans="1:20" ht="15" customHeight="1" x14ac:dyDescent="0.25">
      <c r="A123" s="248"/>
      <c r="B123" s="249"/>
      <c r="C123" s="247"/>
      <c r="R123" s="245"/>
      <c r="S123" s="245"/>
    </row>
    <row r="124" spans="1:20" ht="15" customHeight="1" x14ac:dyDescent="0.25">
      <c r="A124" s="248"/>
      <c r="B124" s="249"/>
      <c r="C124" s="247"/>
      <c r="R124" s="245"/>
      <c r="S124" s="245"/>
    </row>
    <row r="125" spans="1:20" ht="15" customHeight="1" x14ac:dyDescent="0.25">
      <c r="A125" s="248"/>
      <c r="B125" s="249"/>
      <c r="C125" s="247"/>
      <c r="R125" s="245"/>
      <c r="S125" s="245"/>
    </row>
    <row r="126" spans="1:20" ht="15" customHeight="1" x14ac:dyDescent="0.25">
      <c r="A126" s="248"/>
      <c r="B126" s="249"/>
      <c r="C126" s="247"/>
      <c r="R126" s="245"/>
      <c r="S126" s="245"/>
    </row>
    <row r="127" spans="1:20" ht="15" customHeight="1" x14ac:dyDescent="0.25">
      <c r="A127" s="248"/>
      <c r="B127" s="249"/>
      <c r="C127" s="247"/>
      <c r="R127" s="245"/>
      <c r="S127" s="245"/>
    </row>
    <row r="128" spans="1:20" ht="15" customHeight="1" x14ac:dyDescent="0.25">
      <c r="A128" s="248"/>
      <c r="B128" s="249"/>
      <c r="C128" s="247"/>
      <c r="R128" s="245"/>
      <c r="S128" s="245"/>
    </row>
    <row r="129" spans="1:20" ht="15" customHeight="1" x14ac:dyDescent="0.25">
      <c r="A129" s="248"/>
      <c r="B129" s="249"/>
      <c r="C129" s="247"/>
      <c r="R129" s="245"/>
      <c r="S129" s="245"/>
    </row>
    <row r="130" spans="1:20" ht="15" customHeight="1" x14ac:dyDescent="0.25">
      <c r="A130" s="248"/>
      <c r="B130" s="249"/>
      <c r="C130" s="247"/>
      <c r="R130" s="245"/>
      <c r="S130" s="245"/>
    </row>
    <row r="131" spans="1:20" ht="15" customHeight="1" x14ac:dyDescent="0.25">
      <c r="A131" s="248"/>
      <c r="B131" s="249"/>
      <c r="C131" s="247"/>
      <c r="R131" s="245"/>
      <c r="S131" s="245"/>
    </row>
    <row r="132" spans="1:20" ht="15" customHeight="1" x14ac:dyDescent="0.25">
      <c r="A132" s="248"/>
      <c r="B132" s="249"/>
      <c r="C132" s="247"/>
      <c r="R132" s="245"/>
      <c r="S132" s="245"/>
    </row>
    <row r="133" spans="1:20" ht="15" customHeight="1" x14ac:dyDescent="0.25">
      <c r="A133" s="248"/>
      <c r="B133" s="249"/>
      <c r="C133" s="247"/>
      <c r="R133" s="245"/>
      <c r="S133" s="245"/>
    </row>
    <row r="134" spans="1:20" ht="15" customHeight="1" x14ac:dyDescent="0.25">
      <c r="A134" s="248"/>
      <c r="B134" s="249"/>
      <c r="C134" s="247"/>
      <c r="R134" s="245"/>
      <c r="S134" s="245"/>
    </row>
    <row r="135" spans="1:20" ht="15" customHeight="1" x14ac:dyDescent="0.25">
      <c r="A135" s="248"/>
      <c r="B135" s="249"/>
      <c r="C135" s="247"/>
      <c r="R135" s="245"/>
      <c r="S135" s="245"/>
    </row>
    <row r="136" spans="1:20" ht="15" customHeight="1" x14ac:dyDescent="0.25">
      <c r="A136" s="248">
        <f>Q2_62!A44</f>
        <v>5</v>
      </c>
      <c r="B136" s="249" t="str">
        <f>Q2_62!B44</f>
        <v>KPI</v>
      </c>
      <c r="C136" s="247"/>
      <c r="R136" s="245"/>
      <c r="S136" s="245"/>
      <c r="T136" s="253" t="str">
        <f>VLOOKUP(A136,target_vlup,3,FALSE)</f>
        <v>2) ร้อยละของเด็กวัยเรียน สูงดีสมส่วน (ข้อ 2-7 เป็นการสำรวจหา Baseline Data)</v>
      </c>
    </row>
    <row r="137" spans="1:20" ht="15" customHeight="1" x14ac:dyDescent="0.25">
      <c r="A137" s="248"/>
      <c r="B137" s="249">
        <f>VLOOKUP(A136,target_vlup,4,FALSE)</f>
        <v>68</v>
      </c>
      <c r="C137" s="247"/>
      <c r="R137" s="245"/>
      <c r="S137" s="245"/>
      <c r="T137" s="253"/>
    </row>
    <row r="138" spans="1:20" ht="15" customHeight="1" x14ac:dyDescent="0.25">
      <c r="A138" s="248"/>
      <c r="B138" s="249"/>
      <c r="C138" s="247"/>
      <c r="R138" s="245"/>
      <c r="S138" s="245"/>
    </row>
    <row r="139" spans="1:20" ht="15" customHeight="1" x14ac:dyDescent="0.25">
      <c r="A139" s="248"/>
      <c r="B139" s="249"/>
      <c r="C139" s="247"/>
      <c r="R139" s="245"/>
      <c r="S139" s="245"/>
    </row>
    <row r="140" spans="1:20" ht="15" customHeight="1" x14ac:dyDescent="0.25">
      <c r="A140" s="248"/>
      <c r="B140" s="249"/>
      <c r="C140" s="247"/>
      <c r="R140" s="245"/>
      <c r="S140" s="245"/>
    </row>
    <row r="141" spans="1:20" ht="15" customHeight="1" x14ac:dyDescent="0.25">
      <c r="A141" s="248"/>
      <c r="B141" s="249"/>
      <c r="C141" s="247"/>
      <c r="R141" s="245"/>
      <c r="S141" s="245"/>
    </row>
    <row r="142" spans="1:20" ht="15" customHeight="1" x14ac:dyDescent="0.25">
      <c r="A142" s="248"/>
      <c r="B142" s="249"/>
      <c r="C142" s="247"/>
      <c r="R142" s="245"/>
      <c r="S142" s="245"/>
    </row>
    <row r="143" spans="1:20" ht="15" customHeight="1" x14ac:dyDescent="0.25">
      <c r="A143" s="248"/>
      <c r="B143" s="249"/>
      <c r="C143" s="247"/>
      <c r="R143" s="245"/>
      <c r="S143" s="245"/>
    </row>
    <row r="144" spans="1:20" ht="15" customHeight="1" x14ac:dyDescent="0.25">
      <c r="A144" s="248"/>
      <c r="B144" s="249"/>
      <c r="C144" s="247"/>
      <c r="R144" s="245"/>
      <c r="S144" s="245"/>
    </row>
    <row r="145" spans="1:20" ht="15" customHeight="1" x14ac:dyDescent="0.25">
      <c r="A145" s="248"/>
      <c r="B145" s="249"/>
      <c r="C145" s="247"/>
      <c r="R145" s="245"/>
      <c r="S145" s="245"/>
    </row>
    <row r="146" spans="1:20" ht="15" customHeight="1" x14ac:dyDescent="0.25">
      <c r="A146" s="248"/>
      <c r="B146" s="249"/>
      <c r="C146" s="247"/>
      <c r="R146" s="245"/>
      <c r="S146" s="245"/>
    </row>
    <row r="147" spans="1:20" ht="15" customHeight="1" x14ac:dyDescent="0.25">
      <c r="A147" s="248"/>
      <c r="B147" s="249"/>
      <c r="C147" s="247"/>
      <c r="R147" s="245"/>
      <c r="S147" s="245"/>
      <c r="T147" s="254" t="s">
        <v>471</v>
      </c>
    </row>
    <row r="148" spans="1:20" ht="15" customHeight="1" x14ac:dyDescent="0.25">
      <c r="A148" s="248"/>
      <c r="B148" s="249"/>
      <c r="C148" s="247"/>
      <c r="R148" s="245"/>
      <c r="S148" s="245"/>
    </row>
    <row r="149" spans="1:20" ht="15" customHeight="1" x14ac:dyDescent="0.25">
      <c r="A149" s="248"/>
      <c r="B149" s="249"/>
      <c r="C149" s="247"/>
      <c r="R149" s="245"/>
      <c r="S149" s="245"/>
    </row>
    <row r="150" spans="1:20" ht="15" customHeight="1" x14ac:dyDescent="0.25">
      <c r="A150" s="248"/>
      <c r="B150" s="249"/>
      <c r="C150" s="247"/>
      <c r="R150" s="245"/>
      <c r="S150" s="245"/>
    </row>
    <row r="151" spans="1:20" ht="15" customHeight="1" x14ac:dyDescent="0.25">
      <c r="A151" s="248"/>
      <c r="B151" s="249"/>
      <c r="C151" s="247"/>
      <c r="R151" s="245"/>
      <c r="S151" s="245"/>
    </row>
    <row r="152" spans="1:20" ht="15" customHeight="1" x14ac:dyDescent="0.25">
      <c r="A152" s="248"/>
      <c r="B152" s="249"/>
      <c r="C152" s="247"/>
      <c r="R152" s="245"/>
      <c r="S152" s="245"/>
    </row>
    <row r="153" spans="1:20" ht="15" customHeight="1" x14ac:dyDescent="0.25">
      <c r="A153" s="248"/>
      <c r="B153" s="249"/>
      <c r="C153" s="247"/>
      <c r="R153" s="245"/>
      <c r="S153" s="245"/>
    </row>
    <row r="154" spans="1:20" ht="15" customHeight="1" x14ac:dyDescent="0.25">
      <c r="A154" s="248"/>
      <c r="B154" s="249"/>
      <c r="C154" s="247"/>
      <c r="R154" s="245"/>
      <c r="S154" s="245"/>
    </row>
    <row r="155" spans="1:20" ht="15" customHeight="1" x14ac:dyDescent="0.25">
      <c r="A155" s="248"/>
      <c r="B155" s="249"/>
      <c r="C155" s="247"/>
      <c r="R155" s="245"/>
      <c r="S155" s="245"/>
    </row>
    <row r="156" spans="1:20" ht="15" customHeight="1" x14ac:dyDescent="0.25">
      <c r="A156" s="248"/>
      <c r="B156" s="249"/>
      <c r="C156" s="247"/>
      <c r="R156" s="245"/>
      <c r="S156" s="245"/>
    </row>
    <row r="157" spans="1:20" ht="15" customHeight="1" x14ac:dyDescent="0.25">
      <c r="A157" s="248"/>
      <c r="B157" s="249"/>
      <c r="C157" s="247"/>
      <c r="R157" s="245"/>
      <c r="S157" s="245"/>
    </row>
    <row r="158" spans="1:20" ht="15" customHeight="1" x14ac:dyDescent="0.25">
      <c r="A158" s="248"/>
      <c r="B158" s="249"/>
      <c r="C158" s="247"/>
      <c r="R158" s="245"/>
      <c r="S158" s="245"/>
    </row>
    <row r="159" spans="1:20" ht="15" customHeight="1" x14ac:dyDescent="0.25">
      <c r="A159" s="248"/>
      <c r="B159" s="249"/>
      <c r="C159" s="247"/>
      <c r="R159" s="245"/>
      <c r="S159" s="245"/>
    </row>
    <row r="160" spans="1:20" ht="15" customHeight="1" x14ac:dyDescent="0.25">
      <c r="A160" s="248"/>
      <c r="B160" s="249"/>
      <c r="C160" s="247"/>
      <c r="N160" s="280">
        <f ca="1">NOW()</f>
        <v>43565.748230671299</v>
      </c>
      <c r="O160" s="280"/>
      <c r="R160" s="245"/>
      <c r="S160" s="245"/>
    </row>
    <row r="161" spans="1:20" ht="15" customHeight="1" x14ac:dyDescent="0.25">
      <c r="A161" s="248"/>
      <c r="B161" s="249"/>
      <c r="C161" s="247"/>
      <c r="R161" s="245"/>
      <c r="S161" s="245"/>
    </row>
    <row r="162" spans="1:20" ht="15" customHeight="1" x14ac:dyDescent="0.25">
      <c r="A162" s="248">
        <f>Q2_62!A62</f>
        <v>6</v>
      </c>
      <c r="B162" s="249" t="str">
        <f>Q2_62!B62</f>
        <v>KPI</v>
      </c>
      <c r="C162" s="247"/>
      <c r="R162" s="245"/>
      <c r="S162" s="245"/>
      <c r="T162" s="253" t="str">
        <f>VLOOKUP(A162,target_vlup,3,FALSE)</f>
        <v>3) อัตราการคลอดมีชีพในหญิงอายุ 15 -19 ปี (อัตรา ต่อ 1,000 &lt;)</v>
      </c>
    </row>
    <row r="163" spans="1:20" ht="15" customHeight="1" x14ac:dyDescent="0.25">
      <c r="A163" s="248"/>
      <c r="B163" s="249">
        <f>VLOOKUP(A162,target_vlup,4,FALSE)</f>
        <v>38</v>
      </c>
      <c r="C163" s="247"/>
      <c r="R163" s="245"/>
      <c r="S163" s="245"/>
      <c r="T163" s="253"/>
    </row>
    <row r="164" spans="1:20" ht="15" customHeight="1" x14ac:dyDescent="0.25">
      <c r="A164" s="248"/>
      <c r="B164" s="249"/>
      <c r="C164" s="247"/>
      <c r="R164" s="245"/>
      <c r="S164" s="245"/>
    </row>
    <row r="165" spans="1:20" ht="15" customHeight="1" x14ac:dyDescent="0.25">
      <c r="A165" s="248"/>
      <c r="B165" s="249"/>
      <c r="C165" s="247"/>
      <c r="R165" s="245"/>
      <c r="S165" s="245"/>
    </row>
    <row r="166" spans="1:20" ht="15" customHeight="1" x14ac:dyDescent="0.25">
      <c r="A166" s="248"/>
      <c r="B166" s="249"/>
      <c r="C166" s="247"/>
      <c r="R166" s="245"/>
      <c r="S166" s="245"/>
    </row>
    <row r="167" spans="1:20" ht="15" customHeight="1" x14ac:dyDescent="0.25">
      <c r="A167" s="248"/>
      <c r="B167" s="249"/>
      <c r="C167" s="247"/>
      <c r="R167" s="245"/>
      <c r="S167" s="245"/>
    </row>
    <row r="168" spans="1:20" ht="15" customHeight="1" x14ac:dyDescent="0.25">
      <c r="A168" s="248"/>
      <c r="B168" s="249"/>
      <c r="C168" s="247"/>
      <c r="R168" s="245"/>
      <c r="S168" s="245"/>
    </row>
    <row r="169" spans="1:20" ht="15" customHeight="1" x14ac:dyDescent="0.25">
      <c r="A169" s="248"/>
      <c r="B169" s="249"/>
      <c r="C169" s="247"/>
      <c r="R169" s="245"/>
      <c r="S169" s="245"/>
    </row>
    <row r="170" spans="1:20" ht="15" customHeight="1" x14ac:dyDescent="0.25">
      <c r="A170" s="248"/>
      <c r="B170" s="249"/>
      <c r="C170" s="247"/>
      <c r="R170" s="245"/>
      <c r="S170" s="245"/>
    </row>
    <row r="171" spans="1:20" ht="15" customHeight="1" x14ac:dyDescent="0.25">
      <c r="A171" s="248"/>
      <c r="B171" s="249"/>
      <c r="C171" s="247"/>
      <c r="R171" s="245"/>
      <c r="S171" s="245"/>
    </row>
    <row r="172" spans="1:20" ht="15" customHeight="1" x14ac:dyDescent="0.25">
      <c r="A172" s="248"/>
      <c r="B172" s="249"/>
      <c r="C172" s="247"/>
      <c r="R172" s="245"/>
      <c r="S172" s="245"/>
    </row>
    <row r="173" spans="1:20" ht="15" customHeight="1" x14ac:dyDescent="0.25">
      <c r="A173" s="248"/>
      <c r="B173" s="249"/>
      <c r="C173" s="247"/>
      <c r="R173" s="245"/>
      <c r="S173" s="245"/>
    </row>
    <row r="174" spans="1:20" ht="15" customHeight="1" x14ac:dyDescent="0.25">
      <c r="A174" s="248"/>
      <c r="B174" s="249"/>
      <c r="C174" s="247"/>
      <c r="R174" s="245"/>
      <c r="S174" s="245"/>
    </row>
    <row r="175" spans="1:20" ht="15" customHeight="1" x14ac:dyDescent="0.25">
      <c r="A175" s="248"/>
      <c r="B175" s="249"/>
      <c r="C175" s="247"/>
      <c r="R175" s="245"/>
      <c r="S175" s="245"/>
    </row>
    <row r="176" spans="1:20" ht="15" customHeight="1" x14ac:dyDescent="0.25">
      <c r="A176" s="248"/>
      <c r="B176" s="249"/>
      <c r="C176" s="247"/>
      <c r="R176" s="245"/>
      <c r="S176" s="245"/>
    </row>
    <row r="177" spans="1:20" ht="15" customHeight="1" x14ac:dyDescent="0.25">
      <c r="A177" s="248"/>
      <c r="B177" s="249"/>
      <c r="C177" s="247"/>
      <c r="R177" s="245"/>
      <c r="S177" s="245"/>
    </row>
    <row r="178" spans="1:20" ht="15" customHeight="1" x14ac:dyDescent="0.25">
      <c r="A178" s="248"/>
      <c r="B178" s="249"/>
      <c r="C178" s="247"/>
      <c r="R178" s="245"/>
      <c r="S178" s="245"/>
    </row>
    <row r="179" spans="1:20" ht="15" customHeight="1" x14ac:dyDescent="0.25">
      <c r="A179" s="248"/>
      <c r="B179" s="249"/>
      <c r="C179" s="247"/>
      <c r="R179" s="245"/>
      <c r="S179" s="245"/>
    </row>
    <row r="180" spans="1:20" ht="15" customHeight="1" x14ac:dyDescent="0.25">
      <c r="A180" s="248"/>
      <c r="B180" s="249"/>
      <c r="C180" s="247"/>
      <c r="R180" s="245"/>
      <c r="S180" s="245"/>
    </row>
    <row r="181" spans="1:20" ht="15" customHeight="1" x14ac:dyDescent="0.25">
      <c r="A181" s="248"/>
      <c r="B181" s="249"/>
      <c r="C181" s="247"/>
      <c r="R181" s="245"/>
      <c r="S181" s="245"/>
    </row>
    <row r="182" spans="1:20" ht="15" customHeight="1" x14ac:dyDescent="0.25">
      <c r="A182" s="248"/>
      <c r="B182" s="249"/>
      <c r="C182" s="247"/>
      <c r="R182" s="245"/>
      <c r="S182" s="245"/>
    </row>
    <row r="183" spans="1:20" ht="15" customHeight="1" x14ac:dyDescent="0.25">
      <c r="A183" s="248"/>
      <c r="B183" s="249"/>
      <c r="C183" s="247"/>
      <c r="R183" s="245"/>
      <c r="S183" s="245"/>
    </row>
    <row r="184" spans="1:20" ht="15" customHeight="1" x14ac:dyDescent="0.25">
      <c r="A184" s="248"/>
      <c r="B184" s="249"/>
      <c r="C184" s="247"/>
      <c r="R184" s="245"/>
      <c r="S184" s="245"/>
    </row>
    <row r="185" spans="1:20" ht="15" customHeight="1" x14ac:dyDescent="0.25">
      <c r="A185" s="248"/>
      <c r="B185" s="249"/>
      <c r="C185" s="247"/>
      <c r="R185" s="245"/>
      <c r="S185" s="245"/>
    </row>
    <row r="186" spans="1:20" ht="15" customHeight="1" x14ac:dyDescent="0.25">
      <c r="A186" s="248"/>
      <c r="B186" s="249"/>
      <c r="C186" s="247"/>
      <c r="R186" s="245"/>
      <c r="S186" s="245"/>
    </row>
    <row r="187" spans="1:20" ht="15" customHeight="1" x14ac:dyDescent="0.25">
      <c r="A187" s="248"/>
      <c r="B187" s="249"/>
      <c r="C187" s="247"/>
      <c r="R187" s="245"/>
      <c r="S187" s="245"/>
    </row>
    <row r="188" spans="1:20" ht="15" customHeight="1" x14ac:dyDescent="0.25">
      <c r="A188" s="248"/>
      <c r="B188" s="249"/>
      <c r="C188" s="247"/>
      <c r="R188" s="245"/>
      <c r="S188" s="245"/>
    </row>
    <row r="189" spans="1:20" ht="15" customHeight="1" x14ac:dyDescent="0.25">
      <c r="A189" s="248">
        <f>Q2_62!A66</f>
        <v>7</v>
      </c>
      <c r="B189" s="249" t="str">
        <f>Q2_62!B66</f>
        <v>KPI</v>
      </c>
      <c r="C189" s="247"/>
      <c r="R189" s="245"/>
      <c r="S189" s="245"/>
      <c r="T189" s="253" t="str">
        <f>VLOOKUP(A189,target_vlup,3,FALSE)</f>
        <v>1) ตำบลที่มีระบบการส่งเสริมสุขภาพดูแลผู้สูงอายุระยะยาว (LTC) ในชุมชนผ่านเกณฑ์</v>
      </c>
    </row>
    <row r="190" spans="1:20" ht="15" customHeight="1" x14ac:dyDescent="0.25">
      <c r="A190" s="248"/>
      <c r="B190" s="249">
        <f>VLOOKUP(A189,target_vlup,4,FALSE)</f>
        <v>70</v>
      </c>
      <c r="C190" s="247"/>
      <c r="R190" s="245"/>
      <c r="S190" s="245"/>
      <c r="T190" s="253"/>
    </row>
    <row r="191" spans="1:20" ht="15" customHeight="1" x14ac:dyDescent="0.25">
      <c r="A191" s="248"/>
      <c r="B191" s="249"/>
      <c r="C191" s="247"/>
      <c r="R191" s="245"/>
      <c r="S191" s="245"/>
    </row>
    <row r="192" spans="1:20" ht="15" customHeight="1" x14ac:dyDescent="0.25">
      <c r="A192" s="248"/>
      <c r="B192" s="249"/>
      <c r="C192" s="247"/>
      <c r="R192" s="245"/>
      <c r="S192" s="245"/>
    </row>
    <row r="193" spans="1:19" ht="15" customHeight="1" x14ac:dyDescent="0.25">
      <c r="A193" s="248"/>
      <c r="B193" s="249"/>
      <c r="C193" s="247"/>
      <c r="R193" s="245"/>
      <c r="S193" s="245"/>
    </row>
    <row r="194" spans="1:19" ht="15" customHeight="1" x14ac:dyDescent="0.25">
      <c r="A194" s="248"/>
      <c r="B194" s="249"/>
      <c r="C194" s="247"/>
      <c r="R194" s="245"/>
      <c r="S194" s="245"/>
    </row>
    <row r="195" spans="1:19" ht="15" customHeight="1" x14ac:dyDescent="0.25">
      <c r="A195" s="248"/>
      <c r="B195" s="249"/>
      <c r="C195" s="247"/>
      <c r="R195" s="245"/>
      <c r="S195" s="245"/>
    </row>
    <row r="196" spans="1:19" ht="15" customHeight="1" x14ac:dyDescent="0.25">
      <c r="A196" s="248"/>
      <c r="B196" s="249"/>
      <c r="C196" s="247"/>
      <c r="R196" s="245"/>
      <c r="S196" s="245"/>
    </row>
    <row r="197" spans="1:19" ht="15" customHeight="1" x14ac:dyDescent="0.25">
      <c r="A197" s="248"/>
      <c r="B197" s="249"/>
      <c r="C197" s="247"/>
      <c r="R197" s="245"/>
      <c r="S197" s="245"/>
    </row>
    <row r="198" spans="1:19" ht="15" customHeight="1" x14ac:dyDescent="0.25">
      <c r="A198" s="248"/>
      <c r="B198" s="249"/>
      <c r="C198" s="247"/>
      <c r="R198" s="245"/>
      <c r="S198" s="245"/>
    </row>
    <row r="199" spans="1:19" ht="15" customHeight="1" x14ac:dyDescent="0.25">
      <c r="A199" s="248"/>
      <c r="B199" s="249"/>
      <c r="C199" s="247"/>
      <c r="R199" s="245"/>
      <c r="S199" s="245"/>
    </row>
    <row r="200" spans="1:19" ht="15" customHeight="1" x14ac:dyDescent="0.25">
      <c r="A200" s="248"/>
      <c r="B200" s="249"/>
      <c r="C200" s="247"/>
      <c r="R200" s="245"/>
      <c r="S200" s="245"/>
    </row>
    <row r="201" spans="1:19" ht="15" customHeight="1" x14ac:dyDescent="0.25">
      <c r="A201" s="248"/>
      <c r="B201" s="249"/>
      <c r="C201" s="247"/>
      <c r="R201" s="245"/>
      <c r="S201" s="245"/>
    </row>
    <row r="202" spans="1:19" ht="15" customHeight="1" x14ac:dyDescent="0.25">
      <c r="A202" s="248"/>
      <c r="B202" s="249"/>
      <c r="C202" s="247"/>
      <c r="R202" s="245"/>
      <c r="S202" s="245"/>
    </row>
    <row r="203" spans="1:19" ht="15" customHeight="1" x14ac:dyDescent="0.25">
      <c r="A203" s="248"/>
      <c r="B203" s="249"/>
      <c r="C203" s="247"/>
      <c r="R203" s="245"/>
      <c r="S203" s="245"/>
    </row>
    <row r="204" spans="1:19" ht="15" customHeight="1" x14ac:dyDescent="0.25">
      <c r="A204" s="248"/>
      <c r="B204" s="249"/>
      <c r="C204" s="247"/>
      <c r="R204" s="245"/>
      <c r="S204" s="245"/>
    </row>
    <row r="205" spans="1:19" ht="15" customHeight="1" x14ac:dyDescent="0.25">
      <c r="A205" s="248"/>
      <c r="B205" s="249"/>
      <c r="C205" s="247"/>
      <c r="R205" s="245"/>
      <c r="S205" s="245"/>
    </row>
    <row r="206" spans="1:19" ht="15" customHeight="1" x14ac:dyDescent="0.25">
      <c r="A206" s="248"/>
      <c r="B206" s="249"/>
      <c r="C206" s="247"/>
      <c r="R206" s="245"/>
      <c r="S206" s="245"/>
    </row>
    <row r="207" spans="1:19" ht="15" customHeight="1" x14ac:dyDescent="0.25">
      <c r="A207" s="248"/>
      <c r="B207" s="249"/>
      <c r="C207" s="247"/>
      <c r="R207" s="245"/>
      <c r="S207" s="245"/>
    </row>
    <row r="208" spans="1:19" ht="15" customHeight="1" x14ac:dyDescent="0.25">
      <c r="A208" s="248"/>
      <c r="B208" s="249"/>
      <c r="C208" s="247"/>
      <c r="R208" s="245"/>
      <c r="S208" s="245"/>
    </row>
    <row r="209" spans="1:20" ht="15" customHeight="1" x14ac:dyDescent="0.25">
      <c r="A209" s="248"/>
      <c r="B209" s="249"/>
      <c r="C209" s="247"/>
      <c r="R209" s="245"/>
      <c r="S209" s="245"/>
    </row>
    <row r="210" spans="1:20" ht="15" customHeight="1" x14ac:dyDescent="0.25">
      <c r="A210" s="248"/>
      <c r="B210" s="249"/>
      <c r="C210" s="247"/>
      <c r="R210" s="245"/>
      <c r="S210" s="245"/>
    </row>
    <row r="211" spans="1:20" ht="15" customHeight="1" x14ac:dyDescent="0.25">
      <c r="A211" s="248"/>
      <c r="B211" s="249"/>
      <c r="C211" s="247"/>
      <c r="R211" s="245"/>
      <c r="S211" s="245"/>
    </row>
    <row r="212" spans="1:20" ht="15" customHeight="1" x14ac:dyDescent="0.25">
      <c r="A212" s="248"/>
      <c r="B212" s="249"/>
      <c r="C212" s="247"/>
      <c r="R212" s="245"/>
      <c r="S212" s="245"/>
    </row>
    <row r="213" spans="1:20" ht="15" customHeight="1" x14ac:dyDescent="0.25">
      <c r="A213" s="248"/>
      <c r="B213" s="249"/>
      <c r="C213" s="247"/>
      <c r="N213" s="280">
        <f ca="1">NOW()</f>
        <v>43565.748230671299</v>
      </c>
      <c r="O213" s="280"/>
      <c r="R213" s="245"/>
      <c r="S213" s="245"/>
    </row>
    <row r="214" spans="1:20" ht="15" customHeight="1" x14ac:dyDescent="0.25">
      <c r="A214" s="248"/>
      <c r="B214" s="249"/>
      <c r="C214" s="247"/>
      <c r="R214" s="245"/>
      <c r="S214" s="245"/>
    </row>
    <row r="215" spans="1:20" ht="15" customHeight="1" x14ac:dyDescent="0.25">
      <c r="A215" s="248">
        <f>Q2_62!A71</f>
        <v>8</v>
      </c>
      <c r="B215" s="249" t="str">
        <f>Q2_62!B71</f>
        <v>PA</v>
      </c>
      <c r="C215" s="247"/>
      <c r="R215" s="245"/>
      <c r="S215" s="245"/>
      <c r="T215" s="253" t="str">
        <f>VLOOKUP(A215,target_vlup,3,FALSE)</f>
        <v>*1) ร้อยละของคณะกรรมการพัฒนาคุณภาพชีวิตระดับอำเภอ (พชอ.) ที่มีคุณภาพ</v>
      </c>
    </row>
    <row r="216" spans="1:20" ht="15" customHeight="1" x14ac:dyDescent="0.25">
      <c r="A216" s="248"/>
      <c r="B216" s="249" t="str">
        <f>VLOOKUP(A215,target_vlup,4,FALSE)</f>
        <v>Q4</v>
      </c>
      <c r="C216" s="247"/>
      <c r="R216" s="245"/>
      <c r="S216" s="245"/>
    </row>
    <row r="217" spans="1:20" ht="15" customHeight="1" x14ac:dyDescent="0.25">
      <c r="A217" s="248"/>
      <c r="B217" s="249"/>
      <c r="C217" s="247"/>
      <c r="R217" s="245"/>
      <c r="S217" s="245"/>
    </row>
    <row r="218" spans="1:20" ht="15" customHeight="1" x14ac:dyDescent="0.25">
      <c r="A218" s="248"/>
      <c r="B218" s="249"/>
      <c r="C218" s="247"/>
      <c r="R218" s="245"/>
      <c r="S218" s="245"/>
    </row>
    <row r="219" spans="1:20" ht="15" customHeight="1" x14ac:dyDescent="0.25">
      <c r="A219" s="248"/>
      <c r="B219" s="249"/>
      <c r="C219" s="247"/>
      <c r="R219" s="245"/>
      <c r="S219" s="245"/>
    </row>
    <row r="220" spans="1:20" ht="15" customHeight="1" x14ac:dyDescent="0.25">
      <c r="A220" s="248"/>
      <c r="B220" s="249"/>
      <c r="C220" s="247"/>
      <c r="R220" s="245"/>
      <c r="S220" s="245"/>
    </row>
    <row r="221" spans="1:20" ht="15" customHeight="1" x14ac:dyDescent="0.25">
      <c r="A221" s="248"/>
      <c r="B221" s="249"/>
      <c r="C221" s="247"/>
      <c r="R221" s="245"/>
      <c r="S221" s="245"/>
    </row>
    <row r="222" spans="1:20" ht="15" customHeight="1" x14ac:dyDescent="0.25">
      <c r="A222" s="248"/>
      <c r="B222" s="249"/>
      <c r="C222" s="247"/>
      <c r="R222" s="245"/>
      <c r="S222" s="245"/>
    </row>
    <row r="223" spans="1:20" ht="15" customHeight="1" x14ac:dyDescent="0.25">
      <c r="A223" s="248"/>
      <c r="B223" s="249"/>
      <c r="C223" s="247"/>
      <c r="R223" s="245"/>
      <c r="S223" s="245"/>
    </row>
    <row r="224" spans="1:20" ht="15" customHeight="1" x14ac:dyDescent="0.25">
      <c r="A224" s="248"/>
      <c r="B224" s="249"/>
      <c r="C224" s="247"/>
      <c r="R224" s="245"/>
      <c r="S224" s="245"/>
    </row>
    <row r="225" spans="1:19" ht="15" customHeight="1" x14ac:dyDescent="0.25">
      <c r="A225" s="248"/>
      <c r="B225" s="249"/>
      <c r="C225" s="247"/>
      <c r="R225" s="245"/>
      <c r="S225" s="245"/>
    </row>
    <row r="226" spans="1:19" ht="15" customHeight="1" x14ac:dyDescent="0.25">
      <c r="A226" s="248"/>
      <c r="B226" s="249"/>
      <c r="C226" s="247"/>
      <c r="R226" s="245"/>
      <c r="S226" s="245"/>
    </row>
    <row r="227" spans="1:19" ht="15" customHeight="1" x14ac:dyDescent="0.25">
      <c r="A227" s="248"/>
      <c r="B227" s="249"/>
      <c r="C227" s="247"/>
      <c r="R227" s="245"/>
      <c r="S227" s="245"/>
    </row>
    <row r="228" spans="1:19" ht="15" customHeight="1" x14ac:dyDescent="0.25">
      <c r="A228" s="248"/>
      <c r="B228" s="249"/>
      <c r="C228" s="247"/>
      <c r="R228" s="245"/>
      <c r="S228" s="245"/>
    </row>
    <row r="229" spans="1:19" ht="15" customHeight="1" x14ac:dyDescent="0.25">
      <c r="A229" s="248"/>
      <c r="B229" s="249"/>
      <c r="C229" s="247"/>
      <c r="R229" s="245"/>
      <c r="S229" s="245"/>
    </row>
    <row r="230" spans="1:19" ht="15" customHeight="1" x14ac:dyDescent="0.25">
      <c r="A230" s="248"/>
      <c r="B230" s="249"/>
      <c r="C230" s="247"/>
      <c r="R230" s="245"/>
      <c r="S230" s="245"/>
    </row>
    <row r="231" spans="1:19" ht="15" customHeight="1" x14ac:dyDescent="0.25">
      <c r="A231" s="248"/>
      <c r="B231" s="249"/>
      <c r="C231" s="247"/>
      <c r="R231" s="245"/>
      <c r="S231" s="245"/>
    </row>
    <row r="232" spans="1:19" ht="15" customHeight="1" x14ac:dyDescent="0.25">
      <c r="A232" s="248"/>
      <c r="B232" s="249"/>
      <c r="C232" s="247"/>
      <c r="R232" s="245"/>
      <c r="S232" s="245"/>
    </row>
    <row r="233" spans="1:19" ht="15" customHeight="1" x14ac:dyDescent="0.25">
      <c r="A233" s="248"/>
      <c r="B233" s="249"/>
      <c r="C233" s="247"/>
      <c r="R233" s="245"/>
      <c r="S233" s="245"/>
    </row>
    <row r="234" spans="1:19" ht="15" customHeight="1" x14ac:dyDescent="0.25">
      <c r="A234" s="248"/>
      <c r="B234" s="249"/>
      <c r="C234" s="247"/>
      <c r="R234" s="245"/>
      <c r="S234" s="245"/>
    </row>
    <row r="235" spans="1:19" ht="15" customHeight="1" x14ac:dyDescent="0.25">
      <c r="A235" s="248"/>
      <c r="B235" s="249"/>
      <c r="C235" s="247"/>
      <c r="R235" s="245"/>
      <c r="S235" s="245"/>
    </row>
    <row r="236" spans="1:19" ht="15" customHeight="1" x14ac:dyDescent="0.25">
      <c r="A236" s="248"/>
      <c r="B236" s="249"/>
      <c r="C236" s="247"/>
      <c r="R236" s="245"/>
      <c r="S236" s="245"/>
    </row>
    <row r="237" spans="1:19" ht="15" customHeight="1" x14ac:dyDescent="0.25">
      <c r="A237" s="248"/>
      <c r="B237" s="249"/>
      <c r="C237" s="247"/>
      <c r="R237" s="245"/>
      <c r="S237" s="245"/>
    </row>
    <row r="238" spans="1:19" ht="15" customHeight="1" x14ac:dyDescent="0.25">
      <c r="A238" s="248"/>
      <c r="B238" s="249"/>
      <c r="C238" s="247"/>
      <c r="R238" s="245"/>
      <c r="S238" s="245"/>
    </row>
    <row r="239" spans="1:19" ht="15" customHeight="1" x14ac:dyDescent="0.25">
      <c r="A239" s="248"/>
      <c r="B239" s="249"/>
      <c r="C239" s="247"/>
      <c r="R239" s="245"/>
      <c r="S239" s="245"/>
    </row>
    <row r="240" spans="1:19" ht="15" customHeight="1" x14ac:dyDescent="0.25">
      <c r="A240" s="248"/>
      <c r="B240" s="249"/>
      <c r="C240" s="247"/>
      <c r="R240" s="245"/>
      <c r="S240" s="245"/>
    </row>
    <row r="241" spans="1:20" ht="15" customHeight="1" x14ac:dyDescent="0.25">
      <c r="A241" s="248"/>
      <c r="B241" s="249"/>
      <c r="C241" s="247"/>
      <c r="R241" s="245"/>
      <c r="S241" s="245"/>
    </row>
    <row r="242" spans="1:20" ht="15" customHeight="1" x14ac:dyDescent="0.25">
      <c r="A242" s="248">
        <f>Q2_62!A76</f>
        <v>9</v>
      </c>
      <c r="B242" s="249" t="str">
        <f>Q2_62!B76</f>
        <v>KPI</v>
      </c>
      <c r="C242" s="247"/>
      <c r="R242" s="245"/>
      <c r="S242" s="245"/>
      <c r="T242" s="253" t="str">
        <f>VLOOKUP(A242,target_vlup,3,FALSE)</f>
        <v>1) ระดับความสำเร็จของจังหวัดในการพัฒนาศูนย์ปฏิบัติการภาวะฉุกเฉิน (EOC) และทีมตระหนักรู้สถานการณ์ (SAT) ที่สามารถปฏิบัติงานได้จริง</v>
      </c>
    </row>
    <row r="243" spans="1:20" ht="15" customHeight="1" x14ac:dyDescent="0.25">
      <c r="A243" s="248"/>
      <c r="B243" s="249">
        <f>VLOOKUP(A242,target_vlup,4,FALSE)</f>
        <v>90</v>
      </c>
      <c r="C243" s="247"/>
      <c r="R243" s="245"/>
      <c r="S243" s="245"/>
    </row>
    <row r="244" spans="1:20" ht="15" customHeight="1" x14ac:dyDescent="0.25">
      <c r="A244" s="248"/>
      <c r="B244" s="249"/>
      <c r="C244" s="247"/>
      <c r="R244" s="245"/>
      <c r="S244" s="245"/>
    </row>
    <row r="245" spans="1:20" ht="15" customHeight="1" x14ac:dyDescent="0.25">
      <c r="A245" s="248"/>
      <c r="B245" s="249"/>
      <c r="C245" s="247"/>
      <c r="R245" s="245"/>
      <c r="S245" s="245"/>
    </row>
    <row r="246" spans="1:20" ht="15" customHeight="1" x14ac:dyDescent="0.25">
      <c r="A246" s="248"/>
      <c r="B246" s="249"/>
      <c r="C246" s="247"/>
      <c r="R246" s="245"/>
      <c r="S246" s="245"/>
    </row>
    <row r="247" spans="1:20" ht="15" customHeight="1" x14ac:dyDescent="0.25">
      <c r="A247" s="248"/>
      <c r="B247" s="249"/>
      <c r="C247" s="247"/>
      <c r="R247" s="245"/>
      <c r="S247" s="245"/>
    </row>
    <row r="248" spans="1:20" ht="15" customHeight="1" x14ac:dyDescent="0.25">
      <c r="A248" s="248"/>
      <c r="B248" s="249"/>
      <c r="C248" s="247"/>
      <c r="R248" s="245"/>
      <c r="S248" s="245"/>
    </row>
    <row r="249" spans="1:20" ht="15" customHeight="1" x14ac:dyDescent="0.25">
      <c r="A249" s="248"/>
      <c r="B249" s="249"/>
      <c r="C249" s="247"/>
      <c r="R249" s="245"/>
      <c r="S249" s="245"/>
    </row>
    <row r="250" spans="1:20" ht="15" customHeight="1" x14ac:dyDescent="0.25">
      <c r="A250" s="248"/>
      <c r="B250" s="249"/>
      <c r="C250" s="247"/>
      <c r="R250" s="245"/>
      <c r="S250" s="245"/>
    </row>
    <row r="251" spans="1:20" ht="15" customHeight="1" x14ac:dyDescent="0.25">
      <c r="A251" s="248"/>
      <c r="B251" s="249"/>
      <c r="C251" s="247"/>
      <c r="R251" s="245"/>
      <c r="S251" s="245"/>
    </row>
    <row r="252" spans="1:20" ht="15" customHeight="1" x14ac:dyDescent="0.25">
      <c r="A252" s="248"/>
      <c r="B252" s="249"/>
      <c r="C252" s="247"/>
      <c r="R252" s="245"/>
      <c r="S252" s="245"/>
    </row>
    <row r="253" spans="1:20" ht="15" customHeight="1" x14ac:dyDescent="0.25">
      <c r="A253" s="248"/>
      <c r="B253" s="249"/>
      <c r="C253" s="247"/>
      <c r="R253" s="245"/>
      <c r="S253" s="245"/>
    </row>
    <row r="254" spans="1:20" ht="15" customHeight="1" x14ac:dyDescent="0.25">
      <c r="A254" s="248"/>
      <c r="B254" s="249"/>
      <c r="C254" s="247"/>
      <c r="R254" s="245"/>
      <c r="S254" s="245"/>
    </row>
    <row r="255" spans="1:20" ht="15" customHeight="1" x14ac:dyDescent="0.25">
      <c r="A255" s="248"/>
      <c r="B255" s="249"/>
      <c r="C255" s="247"/>
      <c r="R255" s="245"/>
      <c r="S255" s="245"/>
    </row>
    <row r="256" spans="1:20" ht="15" customHeight="1" x14ac:dyDescent="0.25">
      <c r="A256" s="248"/>
      <c r="B256" s="249"/>
      <c r="C256" s="247"/>
      <c r="R256" s="245"/>
      <c r="S256" s="245"/>
    </row>
    <row r="257" spans="1:20" ht="15" customHeight="1" x14ac:dyDescent="0.25">
      <c r="A257" s="248"/>
      <c r="B257" s="249"/>
      <c r="C257" s="247"/>
      <c r="R257" s="245"/>
      <c r="S257" s="245"/>
    </row>
    <row r="258" spans="1:20" ht="15" customHeight="1" x14ac:dyDescent="0.25">
      <c r="A258" s="248"/>
      <c r="B258" s="249"/>
      <c r="C258" s="247"/>
      <c r="R258" s="245"/>
      <c r="S258" s="245"/>
    </row>
    <row r="259" spans="1:20" ht="15" customHeight="1" x14ac:dyDescent="0.25">
      <c r="A259" s="248"/>
      <c r="B259" s="249"/>
      <c r="C259" s="247"/>
      <c r="R259" s="245"/>
      <c r="S259" s="245"/>
    </row>
    <row r="260" spans="1:20" ht="15" customHeight="1" x14ac:dyDescent="0.25">
      <c r="A260" s="248"/>
      <c r="B260" s="249"/>
      <c r="C260" s="247"/>
      <c r="R260" s="245"/>
      <c r="S260" s="245"/>
    </row>
    <row r="261" spans="1:20" ht="15" customHeight="1" x14ac:dyDescent="0.25">
      <c r="A261" s="248"/>
      <c r="B261" s="249"/>
      <c r="C261" s="247"/>
      <c r="R261" s="245"/>
      <c r="S261" s="245"/>
    </row>
    <row r="262" spans="1:20" ht="15" customHeight="1" x14ac:dyDescent="0.25">
      <c r="A262" s="248"/>
      <c r="B262" s="249"/>
      <c r="C262" s="247"/>
      <c r="R262" s="245"/>
      <c r="S262" s="245"/>
    </row>
    <row r="263" spans="1:20" ht="15" customHeight="1" x14ac:dyDescent="0.25">
      <c r="A263" s="248"/>
      <c r="B263" s="249"/>
      <c r="C263" s="247"/>
      <c r="R263" s="245"/>
      <c r="S263" s="245"/>
    </row>
    <row r="264" spans="1:20" ht="15" customHeight="1" x14ac:dyDescent="0.25">
      <c r="A264" s="248"/>
      <c r="B264" s="249"/>
      <c r="C264" s="247"/>
      <c r="R264" s="245"/>
      <c r="S264" s="245"/>
    </row>
    <row r="265" spans="1:20" ht="15" customHeight="1" x14ac:dyDescent="0.25">
      <c r="A265" s="248"/>
      <c r="B265" s="249"/>
      <c r="C265" s="247"/>
      <c r="R265" s="245"/>
      <c r="S265" s="245"/>
    </row>
    <row r="266" spans="1:20" ht="15" customHeight="1" x14ac:dyDescent="0.25">
      <c r="A266" s="248"/>
      <c r="B266" s="249"/>
      <c r="C266" s="247"/>
      <c r="N266" s="280">
        <f ca="1">NOW()</f>
        <v>43565.748230671299</v>
      </c>
      <c r="O266" s="280"/>
      <c r="R266" s="245"/>
      <c r="S266" s="245"/>
    </row>
    <row r="267" spans="1:20" ht="15" customHeight="1" x14ac:dyDescent="0.25">
      <c r="A267" s="248"/>
      <c r="B267" s="249"/>
      <c r="C267" s="247"/>
      <c r="R267" s="245"/>
      <c r="S267" s="245"/>
    </row>
    <row r="268" spans="1:20" ht="15" customHeight="1" x14ac:dyDescent="0.25">
      <c r="A268" s="248">
        <f>Q2_62!A84</f>
        <v>10</v>
      </c>
      <c r="B268" s="249" t="str">
        <f>Q2_62!B84</f>
        <v>KPI</v>
      </c>
      <c r="C268" s="247"/>
      <c r="R268" s="245"/>
      <c r="S268" s="245"/>
    </row>
    <row r="269" spans="1:20" ht="15" customHeight="1" x14ac:dyDescent="0.25">
      <c r="A269" s="248">
        <v>10.1</v>
      </c>
      <c r="B269" s="255" t="str">
        <f>VLOOKUP(A269,target_vlup,4,FALSE)</f>
        <v>Q4</v>
      </c>
      <c r="C269" s="247"/>
      <c r="R269" s="245"/>
      <c r="S269" s="245"/>
      <c r="T269" s="253" t="str">
        <f>VLOOKUP(A269,target_vlup,3,FALSE)</f>
        <v>1. อัตราผู้ป่วยเบาหวานรายใหม่จากกลุ่มเสี่ยงเบาหวาน</v>
      </c>
    </row>
    <row r="270" spans="1:20" ht="15" customHeight="1" x14ac:dyDescent="0.25">
      <c r="A270" s="248">
        <v>10.199999999999999</v>
      </c>
      <c r="B270" s="249">
        <f>VLOOKUP(A270,target_vlup,4,FALSE)</f>
        <v>10</v>
      </c>
      <c r="C270" s="247"/>
      <c r="R270" s="245"/>
      <c r="S270" s="245"/>
      <c r="T270" s="253" t="str">
        <f>VLOOKUP(A270,target_vlup,3,FALSE)</f>
        <v>2. อัตรากลุ่มสงสัยป่วยความดันโลหิตสูงในเขตรับผิดชอบได้รับการวัดความดันโลหิตที่บ้าน</v>
      </c>
    </row>
    <row r="271" spans="1:20" ht="15" customHeight="1" x14ac:dyDescent="0.25">
      <c r="A271" s="248"/>
      <c r="B271" s="249"/>
      <c r="C271" s="247"/>
      <c r="R271" s="245"/>
      <c r="S271" s="245"/>
    </row>
    <row r="272" spans="1:20" ht="15" customHeight="1" x14ac:dyDescent="0.25">
      <c r="A272" s="248"/>
      <c r="B272" s="249"/>
      <c r="C272" s="247"/>
      <c r="R272" s="245"/>
      <c r="S272" s="245"/>
    </row>
    <row r="273" spans="1:19" ht="15" customHeight="1" x14ac:dyDescent="0.25">
      <c r="A273" s="248"/>
      <c r="B273" s="249"/>
      <c r="C273" s="247"/>
      <c r="R273" s="245"/>
      <c r="S273" s="245"/>
    </row>
    <row r="274" spans="1:19" ht="15" customHeight="1" x14ac:dyDescent="0.25">
      <c r="A274" s="248"/>
      <c r="B274" s="249"/>
      <c r="C274" s="247"/>
      <c r="R274" s="245"/>
      <c r="S274" s="245"/>
    </row>
    <row r="275" spans="1:19" ht="15" customHeight="1" x14ac:dyDescent="0.25">
      <c r="A275" s="248"/>
      <c r="B275" s="249"/>
      <c r="C275" s="247"/>
      <c r="R275" s="245"/>
      <c r="S275" s="245"/>
    </row>
    <row r="276" spans="1:19" ht="15" customHeight="1" x14ac:dyDescent="0.25">
      <c r="A276" s="248"/>
      <c r="B276" s="249"/>
      <c r="C276" s="247"/>
      <c r="R276" s="245"/>
      <c r="S276" s="245"/>
    </row>
    <row r="277" spans="1:19" ht="15" customHeight="1" x14ac:dyDescent="0.25">
      <c r="A277" s="248"/>
      <c r="B277" s="249"/>
      <c r="C277" s="247"/>
      <c r="R277" s="245"/>
      <c r="S277" s="245"/>
    </row>
    <row r="278" spans="1:19" ht="15" customHeight="1" x14ac:dyDescent="0.25">
      <c r="A278" s="248"/>
      <c r="B278" s="249"/>
      <c r="C278" s="247"/>
      <c r="R278" s="245"/>
      <c r="S278" s="245"/>
    </row>
    <row r="279" spans="1:19" ht="15" customHeight="1" x14ac:dyDescent="0.25">
      <c r="A279" s="248"/>
      <c r="B279" s="249"/>
      <c r="C279" s="247"/>
      <c r="R279" s="245"/>
      <c r="S279" s="245"/>
    </row>
    <row r="280" spans="1:19" ht="15" customHeight="1" x14ac:dyDescent="0.25">
      <c r="A280" s="248"/>
      <c r="B280" s="249"/>
      <c r="C280" s="247"/>
      <c r="R280" s="245"/>
      <c r="S280" s="245"/>
    </row>
    <row r="281" spans="1:19" ht="15" customHeight="1" x14ac:dyDescent="0.25">
      <c r="A281" s="248"/>
      <c r="B281" s="249"/>
      <c r="C281" s="247"/>
      <c r="R281" s="245"/>
      <c r="S281" s="245"/>
    </row>
    <row r="282" spans="1:19" ht="15" customHeight="1" x14ac:dyDescent="0.25">
      <c r="A282" s="248"/>
      <c r="B282" s="249"/>
      <c r="C282" s="247"/>
      <c r="R282" s="245"/>
      <c r="S282" s="245"/>
    </row>
    <row r="283" spans="1:19" ht="15" customHeight="1" x14ac:dyDescent="0.25">
      <c r="A283" s="248"/>
      <c r="B283" s="249"/>
      <c r="C283" s="247"/>
      <c r="R283" s="245"/>
      <c r="S283" s="245"/>
    </row>
    <row r="284" spans="1:19" ht="15" customHeight="1" x14ac:dyDescent="0.25">
      <c r="A284" s="248"/>
      <c r="B284" s="249"/>
      <c r="C284" s="247"/>
      <c r="R284" s="245"/>
      <c r="S284" s="245"/>
    </row>
    <row r="285" spans="1:19" ht="15" customHeight="1" x14ac:dyDescent="0.25">
      <c r="A285" s="248"/>
      <c r="B285" s="249"/>
      <c r="C285" s="247"/>
      <c r="R285" s="245"/>
      <c r="S285" s="245"/>
    </row>
    <row r="286" spans="1:19" ht="15" customHeight="1" x14ac:dyDescent="0.25">
      <c r="A286" s="248"/>
      <c r="B286" s="249"/>
      <c r="C286" s="247"/>
      <c r="R286" s="245"/>
      <c r="S286" s="245"/>
    </row>
    <row r="287" spans="1:19" ht="15" customHeight="1" x14ac:dyDescent="0.25">
      <c r="A287" s="248"/>
      <c r="B287" s="249"/>
      <c r="C287" s="247"/>
      <c r="R287" s="245"/>
      <c r="S287" s="245"/>
    </row>
    <row r="288" spans="1:19" ht="15" customHeight="1" x14ac:dyDescent="0.25">
      <c r="A288" s="248"/>
      <c r="B288" s="249"/>
      <c r="C288" s="247"/>
      <c r="R288" s="245"/>
      <c r="S288" s="245"/>
    </row>
    <row r="289" spans="1:20" ht="15" customHeight="1" x14ac:dyDescent="0.25">
      <c r="A289" s="248"/>
      <c r="B289" s="249"/>
      <c r="C289" s="247"/>
      <c r="R289" s="245"/>
      <c r="S289" s="245"/>
    </row>
    <row r="290" spans="1:20" ht="15" customHeight="1" x14ac:dyDescent="0.25">
      <c r="A290" s="248"/>
      <c r="B290" s="249"/>
      <c r="C290" s="247"/>
      <c r="R290" s="245"/>
      <c r="S290" s="245"/>
    </row>
    <row r="291" spans="1:20" ht="15" customHeight="1" x14ac:dyDescent="0.25">
      <c r="A291" s="248"/>
      <c r="B291" s="249"/>
      <c r="C291" s="247"/>
      <c r="R291" s="245"/>
      <c r="S291" s="245"/>
    </row>
    <row r="292" spans="1:20" ht="15" customHeight="1" x14ac:dyDescent="0.25">
      <c r="A292" s="248"/>
      <c r="B292" s="249"/>
      <c r="C292" s="247"/>
      <c r="R292" s="245"/>
      <c r="S292" s="245"/>
    </row>
    <row r="293" spans="1:20" ht="15" customHeight="1" x14ac:dyDescent="0.25">
      <c r="A293" s="248"/>
      <c r="B293" s="249"/>
      <c r="C293" s="247"/>
      <c r="R293" s="245"/>
      <c r="S293" s="245"/>
    </row>
    <row r="294" spans="1:20" ht="15" customHeight="1" x14ac:dyDescent="0.25">
      <c r="A294" s="248"/>
      <c r="B294" s="249"/>
      <c r="C294" s="247"/>
      <c r="R294" s="245"/>
      <c r="S294" s="245"/>
    </row>
    <row r="295" spans="1:20" ht="15" customHeight="1" x14ac:dyDescent="0.25">
      <c r="A295" s="248">
        <f>Q2_62!A92</f>
        <v>11</v>
      </c>
      <c r="B295" s="249" t="str">
        <f>Q2_62!B92</f>
        <v>KPI</v>
      </c>
      <c r="C295" s="247"/>
      <c r="R295" s="245"/>
      <c r="S295" s="245"/>
      <c r="T295" s="253" t="str">
        <f>VLOOKUP(A295,target_vlup,3,FALSE)</f>
        <v>1) ร้อยละของผลิตภัณฑ์สุขภาพที่ได้รับการตรวจสอบ ได้มาตรฐานตามเกณฑ์ที่กำหนด</v>
      </c>
    </row>
    <row r="296" spans="1:20" ht="15" customHeight="1" x14ac:dyDescent="0.25">
      <c r="A296" s="248">
        <v>11.1</v>
      </c>
      <c r="B296" s="256" t="str">
        <f>VLOOKUP(A295,target_vlup,4,FALSE)</f>
        <v>Q4</v>
      </c>
      <c r="C296" s="247"/>
      <c r="R296" s="245"/>
      <c r="S296" s="245"/>
      <c r="T296" s="253" t="str">
        <f>VLOOKUP(A296,target_vlup,3,FALSE)</f>
        <v>3. ร้อยละของ "การเก็บตัวอย่าง" ผลิตภัณฑ์สุขภาพกลุ่มเสี่ยง (เก็บแล้วแต่ยังไม่ส่งตรวจ)</v>
      </c>
    </row>
    <row r="297" spans="1:20" ht="15" customHeight="1" x14ac:dyDescent="0.25">
      <c r="A297" s="248"/>
      <c r="B297" s="256">
        <f>VLOOKUP(A296,target_vlup,4,FALSE)</f>
        <v>50</v>
      </c>
      <c r="C297" s="247"/>
      <c r="R297" s="245"/>
      <c r="S297" s="245"/>
    </row>
    <row r="298" spans="1:20" ht="15" customHeight="1" x14ac:dyDescent="0.25">
      <c r="A298" s="248"/>
      <c r="B298" s="249"/>
      <c r="C298" s="247"/>
      <c r="R298" s="245"/>
      <c r="S298" s="245"/>
    </row>
    <row r="299" spans="1:20" ht="15" customHeight="1" x14ac:dyDescent="0.25">
      <c r="A299" s="248"/>
      <c r="B299" s="249"/>
      <c r="C299" s="247"/>
      <c r="R299" s="245"/>
      <c r="S299" s="245"/>
    </row>
    <row r="300" spans="1:20" ht="15" customHeight="1" x14ac:dyDescent="0.25">
      <c r="A300" s="248"/>
      <c r="B300" s="249"/>
      <c r="C300" s="247"/>
      <c r="R300" s="245"/>
      <c r="S300" s="245"/>
    </row>
    <row r="301" spans="1:20" ht="15" customHeight="1" x14ac:dyDescent="0.25">
      <c r="A301" s="248"/>
      <c r="B301" s="249"/>
      <c r="C301" s="247"/>
      <c r="R301" s="245"/>
      <c r="S301" s="245"/>
    </row>
    <row r="302" spans="1:20" ht="15" customHeight="1" x14ac:dyDescent="0.25">
      <c r="A302" s="248"/>
      <c r="B302" s="249"/>
      <c r="C302" s="247"/>
      <c r="R302" s="245"/>
      <c r="S302" s="245"/>
    </row>
    <row r="303" spans="1:20" ht="15" customHeight="1" x14ac:dyDescent="0.25">
      <c r="A303" s="248"/>
      <c r="B303" s="249"/>
      <c r="C303" s="247"/>
      <c r="R303" s="245"/>
      <c r="S303" s="245"/>
    </row>
    <row r="304" spans="1:20" ht="15" customHeight="1" x14ac:dyDescent="0.25">
      <c r="A304" s="248"/>
      <c r="B304" s="249"/>
      <c r="C304" s="247"/>
      <c r="R304" s="245"/>
      <c r="S304" s="245"/>
    </row>
    <row r="305" spans="1:20" ht="15" customHeight="1" x14ac:dyDescent="0.25">
      <c r="A305" s="248"/>
      <c r="B305" s="249"/>
      <c r="C305" s="247"/>
      <c r="R305" s="245"/>
      <c r="S305" s="245"/>
      <c r="T305" s="257" t="s">
        <v>474</v>
      </c>
    </row>
    <row r="306" spans="1:20" ht="15" customHeight="1" x14ac:dyDescent="0.25">
      <c r="A306" s="248"/>
      <c r="B306" s="249"/>
      <c r="C306" s="247"/>
      <c r="R306" s="245"/>
      <c r="S306" s="245"/>
    </row>
    <row r="307" spans="1:20" ht="15" customHeight="1" x14ac:dyDescent="0.25">
      <c r="A307" s="248"/>
      <c r="B307" s="249"/>
      <c r="C307" s="247"/>
      <c r="R307" s="245"/>
      <c r="S307" s="245"/>
    </row>
    <row r="308" spans="1:20" ht="15" customHeight="1" x14ac:dyDescent="0.25">
      <c r="A308" s="248"/>
      <c r="B308" s="249"/>
      <c r="C308" s="247"/>
      <c r="R308" s="245"/>
      <c r="S308" s="245"/>
    </row>
    <row r="309" spans="1:20" ht="15" customHeight="1" x14ac:dyDescent="0.25">
      <c r="A309" s="248"/>
      <c r="B309" s="249"/>
      <c r="C309" s="247"/>
      <c r="R309" s="245"/>
      <c r="S309" s="245"/>
    </row>
    <row r="310" spans="1:20" ht="15" customHeight="1" x14ac:dyDescent="0.25">
      <c r="A310" s="248"/>
      <c r="B310" s="249"/>
      <c r="C310" s="247"/>
      <c r="R310" s="245"/>
      <c r="S310" s="245"/>
    </row>
    <row r="311" spans="1:20" ht="15" customHeight="1" x14ac:dyDescent="0.25">
      <c r="A311" s="248"/>
      <c r="B311" s="249"/>
      <c r="C311" s="247"/>
      <c r="R311" s="245"/>
      <c r="S311" s="245"/>
    </row>
    <row r="312" spans="1:20" ht="15" customHeight="1" x14ac:dyDescent="0.25">
      <c r="A312" s="248"/>
      <c r="B312" s="249"/>
      <c r="C312" s="247"/>
      <c r="R312" s="245"/>
      <c r="S312" s="245"/>
    </row>
    <row r="313" spans="1:20" ht="15" customHeight="1" x14ac:dyDescent="0.25">
      <c r="A313" s="248"/>
      <c r="B313" s="249"/>
      <c r="C313" s="247"/>
      <c r="R313" s="245"/>
      <c r="S313" s="245"/>
    </row>
    <row r="314" spans="1:20" ht="15" customHeight="1" x14ac:dyDescent="0.25">
      <c r="A314" s="248"/>
      <c r="B314" s="249"/>
      <c r="C314" s="247"/>
      <c r="R314" s="245"/>
      <c r="S314" s="245"/>
    </row>
    <row r="315" spans="1:20" ht="15" customHeight="1" x14ac:dyDescent="0.25">
      <c r="A315" s="248"/>
      <c r="B315" s="249"/>
      <c r="C315" s="247"/>
      <c r="R315" s="245"/>
      <c r="S315" s="245"/>
    </row>
    <row r="316" spans="1:20" ht="15" customHeight="1" x14ac:dyDescent="0.25">
      <c r="A316" s="248"/>
      <c r="B316" s="249"/>
      <c r="C316" s="247"/>
      <c r="R316" s="245"/>
      <c r="S316" s="245"/>
    </row>
    <row r="317" spans="1:20" ht="15" customHeight="1" x14ac:dyDescent="0.25">
      <c r="A317" s="248"/>
      <c r="B317" s="249"/>
      <c r="C317" s="247"/>
      <c r="R317" s="245"/>
      <c r="S317" s="245"/>
    </row>
    <row r="318" spans="1:20" ht="15" customHeight="1" x14ac:dyDescent="0.25">
      <c r="A318" s="248"/>
      <c r="B318" s="249"/>
      <c r="C318" s="247"/>
      <c r="R318" s="245"/>
      <c r="S318" s="245"/>
    </row>
    <row r="319" spans="1:20" ht="15" customHeight="1" x14ac:dyDescent="0.25">
      <c r="A319" s="248"/>
      <c r="B319" s="249"/>
      <c r="C319" s="247"/>
      <c r="N319" s="280">
        <f ca="1">NOW()</f>
        <v>43565.748230671299</v>
      </c>
      <c r="O319" s="280"/>
      <c r="R319" s="245"/>
      <c r="S319" s="245"/>
    </row>
    <row r="320" spans="1:20" ht="15" customHeight="1" x14ac:dyDescent="0.25">
      <c r="A320" s="248"/>
      <c r="B320" s="249"/>
      <c r="C320" s="247"/>
      <c r="R320" s="245"/>
      <c r="S320" s="245"/>
    </row>
    <row r="321" spans="1:20" ht="15" customHeight="1" x14ac:dyDescent="0.25">
      <c r="A321" s="248">
        <f>Q2_62!A111</f>
        <v>12</v>
      </c>
      <c r="B321" s="249" t="str">
        <f>Q2_62!B111</f>
        <v>PA</v>
      </c>
      <c r="C321" s="247"/>
      <c r="R321" s="245"/>
      <c r="S321" s="245"/>
    </row>
    <row r="322" spans="1:20" ht="15" customHeight="1" x14ac:dyDescent="0.25">
      <c r="A322" s="248">
        <f>Q2_62!A112</f>
        <v>12.1</v>
      </c>
      <c r="B322" s="256">
        <f>VLOOKUP(A322,target_vlup,4,FALSE)</f>
        <v>100</v>
      </c>
      <c r="C322" s="247"/>
      <c r="R322" s="245"/>
      <c r="S322" s="245"/>
      <c r="T322" s="253" t="str">
        <f>VLOOKUP(A322,target_vlup,3,FALSE)</f>
        <v>1.1 = ร้อยละของ รพ.สังกัด กสธ.ที่ดำเนินกิจกรรม GREEN &amp; CLEAN ผ่านเกณฑ์ระดับพื้นฐาน</v>
      </c>
    </row>
    <row r="323" spans="1:20" ht="15" customHeight="1" x14ac:dyDescent="0.25">
      <c r="A323" s="248">
        <f>Q2_62!A113</f>
        <v>12.2</v>
      </c>
      <c r="B323" s="256">
        <f>VLOOKUP(A323,target_vlup,4,FALSE)</f>
        <v>80</v>
      </c>
      <c r="C323" s="247"/>
      <c r="R323" s="245"/>
      <c r="S323" s="245"/>
      <c r="T323" s="253" t="str">
        <f>VLOOKUP(A323,target_vlup,3,FALSE)</f>
        <v>1.2 = ร้อยละของ รพ.สังกัด กสธ.ที่ดำเนินกิจกรรม GREEN &amp; CLEAN ผ่านเกณฑ์ระดับดี</v>
      </c>
    </row>
    <row r="324" spans="1:20" ht="15" customHeight="1" x14ac:dyDescent="0.25">
      <c r="A324" s="248">
        <f>Q2_62!A114</f>
        <v>12.3</v>
      </c>
      <c r="B324" s="256" t="str">
        <f>VLOOKUP(A324,target_vlup,4,FALSE)</f>
        <v>Q4</v>
      </c>
      <c r="C324" s="247"/>
      <c r="R324" s="245"/>
      <c r="S324" s="245"/>
      <c r="T324" s="253" t="str">
        <f>VLOOKUP(A324,target_vlup,3,FALSE)</f>
        <v>1.3 = ร้อยละของ รพ.สังกัด กสธ.ที่ดำเนินกิจกรรม GREEN &amp; CLEAN ผ่านเกณฑ์ระดับดีมาก</v>
      </c>
    </row>
    <row r="325" spans="1:20" ht="15" customHeight="1" x14ac:dyDescent="0.25">
      <c r="A325" s="248">
        <f>Q2_62!A115</f>
        <v>12.4</v>
      </c>
      <c r="B325" s="256" t="str">
        <f>VLOOKUP(A325,target_vlup,4,FALSE)</f>
        <v>Q4</v>
      </c>
      <c r="C325" s="247"/>
      <c r="R325" s="245"/>
      <c r="S325" s="245"/>
      <c r="T325" s="253" t="str">
        <f>VLOOKUP(A325,target_vlup,3,FALSE)</f>
        <v>1.4 = ร้อยละของ รพ.สังกัด กสธ.ที่ดำเนินกิจกรรม GREEN &amp; CLEAN ผ่านเกณฑ์ระดับ "ดีมาก Plus"</v>
      </c>
    </row>
    <row r="326" spans="1:20" ht="15" customHeight="1" x14ac:dyDescent="0.25">
      <c r="A326" s="248"/>
      <c r="B326" s="249"/>
      <c r="C326" s="247"/>
      <c r="R326" s="245"/>
      <c r="S326" s="245"/>
    </row>
    <row r="327" spans="1:20" ht="15" customHeight="1" x14ac:dyDescent="0.25">
      <c r="A327" s="248"/>
      <c r="B327" s="249"/>
      <c r="C327" s="247"/>
      <c r="R327" s="245"/>
      <c r="S327" s="245"/>
    </row>
    <row r="328" spans="1:20" ht="15" customHeight="1" x14ac:dyDescent="0.25">
      <c r="A328" s="248"/>
      <c r="B328" s="249"/>
      <c r="C328" s="247"/>
      <c r="R328" s="245"/>
      <c r="S328" s="245"/>
    </row>
    <row r="329" spans="1:20" ht="15" customHeight="1" x14ac:dyDescent="0.25">
      <c r="A329" s="248"/>
      <c r="B329" s="249"/>
      <c r="C329" s="247"/>
      <c r="R329" s="245"/>
      <c r="S329" s="245"/>
    </row>
    <row r="330" spans="1:20" ht="15" customHeight="1" x14ac:dyDescent="0.25">
      <c r="A330" s="248"/>
      <c r="B330" s="249"/>
      <c r="C330" s="247"/>
      <c r="R330" s="245"/>
      <c r="S330" s="245"/>
    </row>
    <row r="331" spans="1:20" ht="15" customHeight="1" x14ac:dyDescent="0.25">
      <c r="A331" s="248"/>
      <c r="B331" s="249"/>
      <c r="C331" s="247"/>
      <c r="R331" s="245"/>
      <c r="S331" s="245"/>
    </row>
    <row r="332" spans="1:20" ht="15" customHeight="1" x14ac:dyDescent="0.25">
      <c r="A332" s="248"/>
      <c r="B332" s="249"/>
      <c r="C332" s="247"/>
      <c r="R332" s="245"/>
      <c r="S332" s="245"/>
      <c r="T332" s="258" t="s">
        <v>476</v>
      </c>
    </row>
    <row r="333" spans="1:20" ht="15" customHeight="1" x14ac:dyDescent="0.25">
      <c r="A333" s="248"/>
      <c r="B333" s="249"/>
      <c r="C333" s="247"/>
      <c r="R333" s="245"/>
      <c r="S333" s="245"/>
    </row>
    <row r="334" spans="1:20" ht="15" customHeight="1" x14ac:dyDescent="0.25">
      <c r="A334" s="248"/>
      <c r="B334" s="249"/>
      <c r="C334" s="247"/>
      <c r="R334" s="245"/>
      <c r="S334" s="245"/>
    </row>
    <row r="335" spans="1:20" ht="15" customHeight="1" x14ac:dyDescent="0.25">
      <c r="A335" s="248"/>
      <c r="B335" s="249"/>
      <c r="C335" s="247"/>
      <c r="R335" s="245"/>
      <c r="S335" s="245"/>
    </row>
    <row r="336" spans="1:20" ht="15" customHeight="1" x14ac:dyDescent="0.25">
      <c r="A336" s="248"/>
      <c r="B336" s="249"/>
      <c r="C336" s="247"/>
      <c r="R336" s="245"/>
      <c r="S336" s="245"/>
    </row>
    <row r="337" spans="1:20" ht="15" customHeight="1" x14ac:dyDescent="0.25">
      <c r="A337" s="248"/>
      <c r="B337" s="249"/>
      <c r="C337" s="247"/>
      <c r="R337" s="245"/>
      <c r="S337" s="245"/>
    </row>
    <row r="338" spans="1:20" ht="15" customHeight="1" x14ac:dyDescent="0.25">
      <c r="A338" s="248"/>
      <c r="B338" s="249"/>
      <c r="C338" s="247"/>
      <c r="R338" s="245"/>
      <c r="S338" s="245"/>
    </row>
    <row r="339" spans="1:20" ht="15" customHeight="1" x14ac:dyDescent="0.25">
      <c r="A339" s="248"/>
      <c r="B339" s="249"/>
      <c r="C339" s="247"/>
      <c r="R339" s="245"/>
      <c r="S339" s="245"/>
    </row>
    <row r="340" spans="1:20" ht="15" customHeight="1" x14ac:dyDescent="0.25">
      <c r="A340" s="248"/>
      <c r="B340" s="249"/>
      <c r="C340" s="247"/>
      <c r="R340" s="245"/>
      <c r="S340" s="245"/>
    </row>
    <row r="341" spans="1:20" ht="15" customHeight="1" x14ac:dyDescent="0.25">
      <c r="A341" s="248"/>
      <c r="B341" s="249"/>
      <c r="C341" s="247"/>
      <c r="R341" s="245"/>
      <c r="S341" s="245"/>
    </row>
    <row r="342" spans="1:20" ht="15" customHeight="1" x14ac:dyDescent="0.25">
      <c r="A342" s="248"/>
      <c r="B342" s="249"/>
      <c r="C342" s="247"/>
      <c r="R342" s="245"/>
      <c r="S342" s="245"/>
    </row>
    <row r="343" spans="1:20" ht="15" customHeight="1" x14ac:dyDescent="0.25">
      <c r="A343" s="248"/>
      <c r="B343" s="249"/>
      <c r="C343" s="247"/>
      <c r="R343" s="245"/>
      <c r="S343" s="245"/>
    </row>
    <row r="344" spans="1:20" ht="15" customHeight="1" x14ac:dyDescent="0.25">
      <c r="A344" s="248"/>
      <c r="B344" s="249"/>
      <c r="C344" s="247"/>
      <c r="R344" s="245"/>
      <c r="S344" s="245"/>
    </row>
    <row r="345" spans="1:20" ht="15" customHeight="1" x14ac:dyDescent="0.25">
      <c r="A345" s="248"/>
      <c r="B345" s="249"/>
      <c r="C345" s="247"/>
      <c r="R345" s="245"/>
      <c r="S345" s="245"/>
    </row>
    <row r="346" spans="1:20" ht="15" customHeight="1" x14ac:dyDescent="0.25">
      <c r="A346" s="248"/>
      <c r="B346" s="249"/>
      <c r="C346" s="247"/>
      <c r="R346" s="245"/>
      <c r="S346" s="245"/>
    </row>
    <row r="347" spans="1:20" ht="15" customHeight="1" x14ac:dyDescent="0.25">
      <c r="A347" s="248"/>
      <c r="B347" s="249"/>
      <c r="C347" s="247"/>
      <c r="R347" s="245"/>
      <c r="S347" s="245"/>
    </row>
    <row r="348" spans="1:20" ht="15" customHeight="1" x14ac:dyDescent="0.25">
      <c r="A348" s="248">
        <f>Q2_62!A124</f>
        <v>13</v>
      </c>
      <c r="B348" s="249" t="str">
        <f>Q2_62!B124</f>
        <v>PA</v>
      </c>
      <c r="C348" s="247"/>
      <c r="R348" s="245"/>
      <c r="S348" s="245"/>
      <c r="T348" s="253" t="str">
        <f>VLOOKUP(A348,target_vlup,3,FALSE)</f>
        <v>*1) ร้อยละของคลินิกหมอครอบครัวที่เปิดดำเนินการในพื้นที่ (Primary Care Cluster)</v>
      </c>
    </row>
    <row r="349" spans="1:20" ht="15" customHeight="1" x14ac:dyDescent="0.25">
      <c r="A349" s="248"/>
      <c r="B349" s="256" t="str">
        <f>VLOOKUP(A348,target_vlup,4,FALSE)</f>
        <v>Q4</v>
      </c>
      <c r="C349" s="247"/>
      <c r="R349" s="245"/>
      <c r="S349" s="245"/>
    </row>
    <row r="350" spans="1:20" ht="15" customHeight="1" x14ac:dyDescent="0.25">
      <c r="A350" s="248"/>
      <c r="B350" s="249"/>
      <c r="C350" s="247"/>
      <c r="R350" s="245"/>
      <c r="S350" s="245"/>
    </row>
    <row r="351" spans="1:20" ht="15" customHeight="1" x14ac:dyDescent="0.25">
      <c r="A351" s="248"/>
      <c r="B351" s="249"/>
      <c r="C351" s="247"/>
      <c r="R351" s="245"/>
      <c r="S351" s="245"/>
    </row>
    <row r="352" spans="1:20" ht="15" customHeight="1" x14ac:dyDescent="0.25">
      <c r="A352" s="248"/>
      <c r="B352" s="249"/>
      <c r="C352" s="247"/>
      <c r="R352" s="245"/>
      <c r="S352" s="245"/>
    </row>
    <row r="353" spans="1:19" ht="15" customHeight="1" x14ac:dyDescent="0.25">
      <c r="A353" s="248"/>
      <c r="B353" s="249"/>
      <c r="C353" s="247"/>
      <c r="R353" s="245"/>
      <c r="S353" s="245"/>
    </row>
    <row r="354" spans="1:19" ht="15" customHeight="1" x14ac:dyDescent="0.25">
      <c r="A354" s="248"/>
      <c r="B354" s="249"/>
      <c r="C354" s="247"/>
      <c r="R354" s="245"/>
      <c r="S354" s="245"/>
    </row>
    <row r="355" spans="1:19" ht="15" customHeight="1" x14ac:dyDescent="0.25">
      <c r="A355" s="248"/>
      <c r="B355" s="249"/>
      <c r="C355" s="247"/>
      <c r="R355" s="245"/>
      <c r="S355" s="245"/>
    </row>
    <row r="356" spans="1:19" ht="15" customHeight="1" x14ac:dyDescent="0.25">
      <c r="A356" s="248"/>
      <c r="B356" s="249"/>
      <c r="C356" s="247"/>
      <c r="R356" s="245"/>
      <c r="S356" s="245"/>
    </row>
    <row r="357" spans="1:19" ht="15" customHeight="1" x14ac:dyDescent="0.25">
      <c r="A357" s="248"/>
      <c r="B357" s="249"/>
      <c r="C357" s="247"/>
      <c r="R357" s="245"/>
      <c r="S357" s="245"/>
    </row>
    <row r="358" spans="1:19" ht="15" customHeight="1" x14ac:dyDescent="0.25">
      <c r="A358" s="248"/>
      <c r="B358" s="249"/>
      <c r="C358" s="247"/>
      <c r="R358" s="245"/>
      <c r="S358" s="245"/>
    </row>
    <row r="359" spans="1:19" ht="15" customHeight="1" x14ac:dyDescent="0.25">
      <c r="A359" s="248"/>
      <c r="B359" s="249"/>
      <c r="C359" s="247"/>
      <c r="R359" s="245"/>
      <c r="S359" s="245"/>
    </row>
    <row r="360" spans="1:19" ht="15" customHeight="1" x14ac:dyDescent="0.25">
      <c r="A360" s="248"/>
      <c r="B360" s="249"/>
      <c r="C360" s="247"/>
      <c r="R360" s="245"/>
      <c r="S360" s="245"/>
    </row>
    <row r="361" spans="1:19" ht="15" customHeight="1" x14ac:dyDescent="0.25">
      <c r="A361" s="248"/>
      <c r="B361" s="249"/>
      <c r="C361" s="247"/>
      <c r="R361" s="245"/>
      <c r="S361" s="245"/>
    </row>
    <row r="362" spans="1:19" ht="15" customHeight="1" x14ac:dyDescent="0.25">
      <c r="A362" s="248"/>
      <c r="B362" s="249"/>
      <c r="C362" s="247"/>
      <c r="R362" s="245"/>
      <c r="S362" s="245"/>
    </row>
    <row r="363" spans="1:19" ht="15" customHeight="1" x14ac:dyDescent="0.25">
      <c r="A363" s="248"/>
      <c r="B363" s="249"/>
      <c r="C363" s="247"/>
      <c r="R363" s="245"/>
      <c r="S363" s="245"/>
    </row>
    <row r="364" spans="1:19" ht="15" customHeight="1" x14ac:dyDescent="0.25">
      <c r="A364" s="248"/>
      <c r="B364" s="249"/>
      <c r="C364" s="247"/>
      <c r="R364" s="245"/>
      <c r="S364" s="245"/>
    </row>
    <row r="365" spans="1:19" ht="15" customHeight="1" x14ac:dyDescent="0.25">
      <c r="A365" s="248"/>
      <c r="B365" s="249"/>
      <c r="C365" s="247"/>
      <c r="R365" s="245"/>
      <c r="S365" s="245"/>
    </row>
    <row r="366" spans="1:19" ht="15" customHeight="1" x14ac:dyDescent="0.25">
      <c r="A366" s="248"/>
      <c r="B366" s="249"/>
      <c r="C366" s="247"/>
      <c r="R366" s="245"/>
      <c r="S366" s="245"/>
    </row>
    <row r="367" spans="1:19" ht="15" customHeight="1" x14ac:dyDescent="0.25">
      <c r="A367" s="248"/>
      <c r="B367" s="249"/>
      <c r="C367" s="247"/>
      <c r="R367" s="245"/>
      <c r="S367" s="245"/>
    </row>
    <row r="368" spans="1:19" ht="15" customHeight="1" x14ac:dyDescent="0.25">
      <c r="A368" s="248"/>
      <c r="B368" s="249"/>
      <c r="C368" s="247"/>
      <c r="R368" s="245"/>
      <c r="S368" s="245"/>
    </row>
    <row r="369" spans="1:22" ht="15" customHeight="1" x14ac:dyDescent="0.25">
      <c r="A369" s="248"/>
      <c r="B369" s="249"/>
      <c r="C369" s="247"/>
      <c r="R369" s="245"/>
      <c r="S369" s="245"/>
    </row>
    <row r="370" spans="1:22" ht="15" customHeight="1" x14ac:dyDescent="0.25">
      <c r="A370" s="248"/>
      <c r="B370" s="249"/>
      <c r="C370" s="247"/>
      <c r="R370" s="245"/>
      <c r="S370" s="245"/>
    </row>
    <row r="371" spans="1:22" ht="15" customHeight="1" x14ac:dyDescent="0.25">
      <c r="A371" s="248"/>
      <c r="B371" s="249"/>
      <c r="C371" s="247"/>
      <c r="R371" s="245"/>
      <c r="S371" s="245"/>
    </row>
    <row r="372" spans="1:22" ht="15" customHeight="1" x14ac:dyDescent="0.25">
      <c r="A372" s="248"/>
      <c r="B372" s="249"/>
      <c r="C372" s="247"/>
      <c r="N372" s="280">
        <f ca="1">NOW()</f>
        <v>43565.748230671299</v>
      </c>
      <c r="O372" s="280"/>
      <c r="R372" s="245"/>
      <c r="S372" s="245"/>
    </row>
    <row r="373" spans="1:22" ht="15" customHeight="1" x14ac:dyDescent="0.25">
      <c r="A373" s="248"/>
      <c r="B373" s="249"/>
      <c r="C373" s="247"/>
      <c r="R373" s="245"/>
      <c r="S373" s="245"/>
    </row>
    <row r="374" spans="1:22" ht="15" customHeight="1" x14ac:dyDescent="0.25">
      <c r="A374" s="248">
        <f>Q2_62!A128</f>
        <v>14</v>
      </c>
      <c r="B374" s="249" t="str">
        <f>Q2_62!B128</f>
        <v>KPI</v>
      </c>
      <c r="C374" s="247"/>
      <c r="R374" s="245"/>
      <c r="S374" s="245"/>
      <c r="T374" s="253" t="str">
        <f>VLOOKUP(A374,target_vlup,3,FALSE)</f>
        <v>1) ร้อยละของครอบครัวที่มีศักยภาพในการดูแลสุขภาพตนเองได้ตามเกณฑ์ที่กำหนด</v>
      </c>
      <c r="V374" s="244" t="s">
        <v>131</v>
      </c>
    </row>
    <row r="375" spans="1:22" ht="15" customHeight="1" x14ac:dyDescent="0.25">
      <c r="A375" s="248"/>
      <c r="B375" s="256" t="str">
        <f>VLOOKUP(A374,target_vlup,4,FALSE)</f>
        <v>Q4</v>
      </c>
      <c r="C375" s="247"/>
      <c r="R375" s="245"/>
      <c r="S375" s="245"/>
    </row>
    <row r="376" spans="1:22" ht="15" customHeight="1" x14ac:dyDescent="0.25">
      <c r="A376" s="248"/>
      <c r="B376" s="249"/>
      <c r="C376" s="247"/>
      <c r="R376" s="245"/>
      <c r="S376" s="245"/>
    </row>
    <row r="377" spans="1:22" ht="15" customHeight="1" x14ac:dyDescent="0.25">
      <c r="A377" s="248"/>
      <c r="B377" s="249"/>
      <c r="C377" s="247"/>
      <c r="R377" s="245"/>
      <c r="S377" s="245"/>
    </row>
    <row r="378" spans="1:22" ht="15" customHeight="1" x14ac:dyDescent="0.25">
      <c r="A378" s="248"/>
      <c r="B378" s="249"/>
      <c r="C378" s="247"/>
      <c r="R378" s="245"/>
      <c r="S378" s="245"/>
    </row>
    <row r="379" spans="1:22" ht="15" customHeight="1" x14ac:dyDescent="0.25">
      <c r="A379" s="248"/>
      <c r="B379" s="249"/>
      <c r="C379" s="247"/>
      <c r="R379" s="245"/>
      <c r="S379" s="245"/>
    </row>
    <row r="380" spans="1:22" ht="15" customHeight="1" x14ac:dyDescent="0.25">
      <c r="A380" s="248"/>
      <c r="B380" s="249"/>
      <c r="C380" s="247"/>
      <c r="R380" s="245"/>
      <c r="S380" s="245"/>
    </row>
    <row r="381" spans="1:22" ht="15" customHeight="1" x14ac:dyDescent="0.25">
      <c r="A381" s="248"/>
      <c r="B381" s="249"/>
      <c r="C381" s="247"/>
      <c r="R381" s="245"/>
      <c r="S381" s="245"/>
    </row>
    <row r="382" spans="1:22" ht="15" customHeight="1" x14ac:dyDescent="0.25">
      <c r="A382" s="248"/>
      <c r="B382" s="249"/>
      <c r="C382" s="247"/>
      <c r="R382" s="245"/>
      <c r="S382" s="245"/>
    </row>
    <row r="383" spans="1:22" ht="15" customHeight="1" x14ac:dyDescent="0.25">
      <c r="A383" s="248"/>
      <c r="B383" s="249"/>
      <c r="C383" s="247"/>
      <c r="R383" s="245"/>
      <c r="S383" s="245"/>
    </row>
    <row r="384" spans="1:22" ht="15" customHeight="1" x14ac:dyDescent="0.25">
      <c r="A384" s="248"/>
      <c r="B384" s="249"/>
      <c r="C384" s="247"/>
      <c r="R384" s="245"/>
      <c r="S384" s="245"/>
    </row>
    <row r="385" spans="1:19" ht="15" customHeight="1" x14ac:dyDescent="0.25">
      <c r="A385" s="248"/>
      <c r="B385" s="249"/>
      <c r="C385" s="247"/>
      <c r="R385" s="245"/>
      <c r="S385" s="245"/>
    </row>
    <row r="386" spans="1:19" ht="15" customHeight="1" x14ac:dyDescent="0.25">
      <c r="A386" s="248"/>
      <c r="B386" s="249"/>
      <c r="C386" s="247"/>
      <c r="R386" s="245"/>
      <c r="S386" s="245"/>
    </row>
    <row r="387" spans="1:19" ht="15" customHeight="1" x14ac:dyDescent="0.25">
      <c r="A387" s="248"/>
      <c r="B387" s="249"/>
      <c r="C387" s="247"/>
      <c r="R387" s="245"/>
      <c r="S387" s="245"/>
    </row>
    <row r="388" spans="1:19" ht="15" customHeight="1" x14ac:dyDescent="0.25">
      <c r="A388" s="248"/>
      <c r="B388" s="249"/>
      <c r="C388" s="247"/>
      <c r="R388" s="245"/>
      <c r="S388" s="245"/>
    </row>
    <row r="389" spans="1:19" ht="15" customHeight="1" x14ac:dyDescent="0.25">
      <c r="A389" s="248"/>
      <c r="B389" s="249"/>
      <c r="C389" s="247"/>
      <c r="R389" s="245"/>
      <c r="S389" s="245"/>
    </row>
    <row r="390" spans="1:19" ht="15" customHeight="1" x14ac:dyDescent="0.25">
      <c r="A390" s="248"/>
      <c r="B390" s="249"/>
      <c r="C390" s="247"/>
      <c r="R390" s="245"/>
      <c r="S390" s="245"/>
    </row>
    <row r="391" spans="1:19" ht="15" customHeight="1" x14ac:dyDescent="0.25">
      <c r="A391" s="248"/>
      <c r="B391" s="249"/>
      <c r="C391" s="247"/>
      <c r="R391" s="245"/>
      <c r="S391" s="245"/>
    </row>
    <row r="392" spans="1:19" ht="15" customHeight="1" x14ac:dyDescent="0.25">
      <c r="A392" s="248"/>
      <c r="B392" s="249"/>
      <c r="C392" s="247"/>
      <c r="R392" s="245"/>
      <c r="S392" s="245"/>
    </row>
    <row r="393" spans="1:19" ht="15" customHeight="1" x14ac:dyDescent="0.25">
      <c r="A393" s="248"/>
      <c r="B393" s="249"/>
      <c r="C393" s="247"/>
      <c r="R393" s="245"/>
      <c r="S393" s="245"/>
    </row>
    <row r="394" spans="1:19" ht="15" customHeight="1" x14ac:dyDescent="0.25">
      <c r="A394" s="248"/>
      <c r="B394" s="249"/>
      <c r="C394" s="247"/>
      <c r="R394" s="245"/>
      <c r="S394" s="245"/>
    </row>
    <row r="395" spans="1:19" ht="15" customHeight="1" x14ac:dyDescent="0.25">
      <c r="A395" s="248"/>
      <c r="B395" s="249"/>
      <c r="C395" s="247"/>
      <c r="R395" s="245"/>
      <c r="S395" s="245"/>
    </row>
    <row r="396" spans="1:19" ht="15" customHeight="1" x14ac:dyDescent="0.25">
      <c r="A396" s="248"/>
      <c r="B396" s="249"/>
      <c r="C396" s="247"/>
      <c r="R396" s="245"/>
      <c r="S396" s="245"/>
    </row>
    <row r="397" spans="1:19" ht="15" customHeight="1" x14ac:dyDescent="0.25">
      <c r="A397" s="248"/>
      <c r="B397" s="249"/>
      <c r="C397" s="247"/>
      <c r="R397" s="245"/>
      <c r="S397" s="245"/>
    </row>
    <row r="398" spans="1:19" ht="15" customHeight="1" x14ac:dyDescent="0.25">
      <c r="A398" s="248"/>
      <c r="B398" s="249"/>
      <c r="C398" s="247"/>
      <c r="R398" s="245"/>
      <c r="S398" s="245"/>
    </row>
    <row r="399" spans="1:19" ht="15" customHeight="1" x14ac:dyDescent="0.25">
      <c r="A399" s="248"/>
      <c r="B399" s="249"/>
      <c r="C399" s="247"/>
      <c r="R399" s="245"/>
      <c r="S399" s="245"/>
    </row>
    <row r="400" spans="1:19" ht="15" customHeight="1" x14ac:dyDescent="0.25">
      <c r="A400" s="248"/>
      <c r="B400" s="249"/>
      <c r="C400" s="247"/>
      <c r="R400" s="245"/>
      <c r="S400" s="245"/>
    </row>
    <row r="401" spans="1:20" ht="15" customHeight="1" x14ac:dyDescent="0.25">
      <c r="A401" s="248">
        <f>Q2_62!A134</f>
        <v>15</v>
      </c>
      <c r="B401" s="249" t="str">
        <f>Q2_62!B134</f>
        <v>PA</v>
      </c>
      <c r="C401" s="247"/>
      <c r="R401" s="245"/>
      <c r="S401" s="245"/>
    </row>
    <row r="402" spans="1:20" ht="15" customHeight="1" x14ac:dyDescent="0.25">
      <c r="A402" s="248">
        <f>Q2_62!A135</f>
        <v>15.1</v>
      </c>
      <c r="B402" s="256">
        <f>VLOOKUP(A402,target_vlup,4,FALSE)</f>
        <v>5</v>
      </c>
      <c r="C402" s="247"/>
      <c r="R402" s="245"/>
      <c r="S402" s="245"/>
      <c r="T402" s="253" t="str">
        <f>VLOOKUP(A402,target_vlup,3,FALSE)</f>
        <v>15.1 อัตราตายของผู้ป่วยโรคหลอดเลือดสมองตีบ/อุดตัน (Ischemic Stroke ;I63)</v>
      </c>
    </row>
    <row r="403" spans="1:20" ht="15" customHeight="1" x14ac:dyDescent="0.25">
      <c r="A403" s="248">
        <f>Q2_62!A136</f>
        <v>15.2</v>
      </c>
      <c r="B403" s="256">
        <f>VLOOKUP(A403,target_vlup,4,FALSE)</f>
        <v>25</v>
      </c>
      <c r="C403" s="247"/>
      <c r="R403" s="245"/>
      <c r="S403" s="245"/>
      <c r="T403" s="253" t="str">
        <f>VLOOKUP(A403,target_vlup,3,FALSE)</f>
        <v>15.2 อัตราตายของผู้ป่วยโรคหลอดเลือดสมองแตก (Hemorrhagic Stroke ;I60-I62)</v>
      </c>
    </row>
    <row r="404" spans="1:20" ht="15" customHeight="1" x14ac:dyDescent="0.25">
      <c r="A404" s="248">
        <f>Q2_62!A137</f>
        <v>15.3</v>
      </c>
      <c r="B404" s="256">
        <f>VLOOKUP(A404,target_vlup,4,FALSE)</f>
        <v>7</v>
      </c>
      <c r="C404" s="247"/>
      <c r="R404" s="245"/>
      <c r="S404" s="245"/>
      <c r="T404" s="253" t="str">
        <f>VLOOKUP(A404,target_vlup,3,FALSE)</f>
        <v>15.3 อัตราตายของผู้ป่วยโรคหลอดเลือดสมอง (Stroke ;I60-I69)</v>
      </c>
    </row>
    <row r="405" spans="1:20" ht="15" customHeight="1" x14ac:dyDescent="0.25">
      <c r="A405" s="248"/>
      <c r="B405" s="256"/>
      <c r="C405" s="247"/>
      <c r="R405" s="245"/>
      <c r="S405" s="245"/>
      <c r="T405" s="253"/>
    </row>
    <row r="406" spans="1:20" ht="15" customHeight="1" x14ac:dyDescent="0.25">
      <c r="A406" s="248"/>
      <c r="B406" s="256"/>
      <c r="C406" s="247"/>
      <c r="R406" s="245"/>
      <c r="S406" s="245"/>
      <c r="T406" s="253"/>
    </row>
    <row r="407" spans="1:20" ht="15" customHeight="1" x14ac:dyDescent="0.25">
      <c r="A407" s="248"/>
      <c r="B407" s="256"/>
      <c r="C407" s="247"/>
      <c r="R407" s="245"/>
      <c r="S407" s="245"/>
      <c r="T407" s="253"/>
    </row>
    <row r="408" spans="1:20" ht="15" customHeight="1" x14ac:dyDescent="0.25">
      <c r="A408" s="248"/>
      <c r="B408" s="249"/>
      <c r="C408" s="247"/>
      <c r="R408" s="245"/>
      <c r="S408" s="245"/>
    </row>
    <row r="409" spans="1:20" ht="15" customHeight="1" x14ac:dyDescent="0.25">
      <c r="A409" s="248"/>
      <c r="B409" s="249"/>
      <c r="C409" s="247"/>
      <c r="R409" s="245"/>
      <c r="S409" s="245"/>
    </row>
    <row r="410" spans="1:20" ht="15" customHeight="1" x14ac:dyDescent="0.25">
      <c r="A410" s="248"/>
      <c r="B410" s="249"/>
      <c r="C410" s="247"/>
      <c r="R410" s="245"/>
      <c r="S410" s="245"/>
    </row>
    <row r="411" spans="1:20" ht="15" customHeight="1" x14ac:dyDescent="0.25">
      <c r="A411" s="248"/>
      <c r="B411" s="249"/>
      <c r="C411" s="247"/>
      <c r="R411" s="245"/>
      <c r="S411" s="245"/>
    </row>
    <row r="412" spans="1:20" ht="15" customHeight="1" x14ac:dyDescent="0.25">
      <c r="A412" s="248"/>
      <c r="B412" s="249"/>
      <c r="C412" s="247"/>
      <c r="R412" s="245"/>
      <c r="S412" s="245"/>
    </row>
    <row r="413" spans="1:20" ht="15" customHeight="1" x14ac:dyDescent="0.25">
      <c r="A413" s="248"/>
      <c r="B413" s="249"/>
      <c r="C413" s="247"/>
      <c r="R413" s="245"/>
      <c r="S413" s="245"/>
    </row>
    <row r="414" spans="1:20" ht="15" customHeight="1" x14ac:dyDescent="0.25">
      <c r="A414" s="248"/>
      <c r="B414" s="249"/>
      <c r="C414" s="247"/>
      <c r="R414" s="245"/>
      <c r="S414" s="245"/>
    </row>
    <row r="415" spans="1:20" ht="15" customHeight="1" x14ac:dyDescent="0.25">
      <c r="A415" s="248"/>
      <c r="B415" s="249"/>
      <c r="C415" s="247"/>
      <c r="R415" s="245"/>
      <c r="S415" s="245"/>
    </row>
    <row r="416" spans="1:20" ht="15" customHeight="1" x14ac:dyDescent="0.25">
      <c r="A416" s="248"/>
      <c r="B416" s="249"/>
      <c r="C416" s="247"/>
      <c r="R416" s="245"/>
      <c r="S416" s="245"/>
    </row>
    <row r="417" spans="1:20" ht="15" customHeight="1" x14ac:dyDescent="0.25">
      <c r="A417" s="248"/>
      <c r="B417" s="249"/>
      <c r="C417" s="247"/>
      <c r="R417" s="245"/>
      <c r="S417" s="245"/>
    </row>
    <row r="418" spans="1:20" ht="15" customHeight="1" x14ac:dyDescent="0.25">
      <c r="A418" s="248"/>
      <c r="B418" s="249"/>
      <c r="C418" s="247"/>
      <c r="R418" s="245"/>
      <c r="S418" s="245"/>
    </row>
    <row r="419" spans="1:20" ht="15" customHeight="1" x14ac:dyDescent="0.25">
      <c r="A419" s="248"/>
      <c r="B419" s="249"/>
      <c r="C419" s="247"/>
      <c r="R419" s="245"/>
      <c r="S419" s="245"/>
    </row>
    <row r="420" spans="1:20" ht="15" customHeight="1" x14ac:dyDescent="0.25">
      <c r="A420" s="248"/>
      <c r="B420" s="249"/>
      <c r="C420" s="247"/>
      <c r="R420" s="245"/>
      <c r="S420" s="245"/>
    </row>
    <row r="421" spans="1:20" ht="15" customHeight="1" x14ac:dyDescent="0.25">
      <c r="A421" s="248"/>
      <c r="B421" s="249"/>
      <c r="C421" s="247"/>
      <c r="R421" s="245"/>
      <c r="S421" s="245"/>
    </row>
    <row r="422" spans="1:20" ht="15" customHeight="1" x14ac:dyDescent="0.25">
      <c r="A422" s="248"/>
      <c r="B422" s="249"/>
      <c r="C422" s="247"/>
      <c r="R422" s="245"/>
      <c r="S422" s="245"/>
    </row>
    <row r="423" spans="1:20" ht="15" customHeight="1" x14ac:dyDescent="0.25">
      <c r="A423" s="248"/>
      <c r="B423" s="249"/>
      <c r="C423" s="247"/>
      <c r="R423" s="245"/>
      <c r="S423" s="245"/>
    </row>
    <row r="424" spans="1:20" ht="15" customHeight="1" x14ac:dyDescent="0.25">
      <c r="A424" s="248"/>
      <c r="B424" s="249"/>
      <c r="C424" s="247"/>
      <c r="R424" s="245"/>
      <c r="S424" s="245"/>
    </row>
    <row r="425" spans="1:20" ht="15" customHeight="1" x14ac:dyDescent="0.25">
      <c r="A425" s="248"/>
      <c r="B425" s="249"/>
      <c r="C425" s="247"/>
      <c r="N425" s="280">
        <f ca="1">NOW()</f>
        <v>43565.748230671299</v>
      </c>
      <c r="O425" s="280"/>
      <c r="R425" s="245"/>
      <c r="S425" s="245"/>
    </row>
    <row r="426" spans="1:20" ht="15" customHeight="1" x14ac:dyDescent="0.25">
      <c r="A426" s="248"/>
      <c r="B426" s="249"/>
      <c r="C426" s="247"/>
      <c r="R426" s="245"/>
      <c r="S426" s="245"/>
    </row>
    <row r="427" spans="1:20" ht="15" customHeight="1" x14ac:dyDescent="0.25">
      <c r="A427" s="248">
        <f>Q2_62!A138</f>
        <v>15.4</v>
      </c>
      <c r="B427" s="256">
        <f>VLOOKUP(A427,target_vlup,4,FALSE)</f>
        <v>35</v>
      </c>
      <c r="C427" s="247"/>
      <c r="R427" s="245"/>
      <c r="S427" s="245"/>
      <c r="T427" s="253" t="str">
        <f>VLOOKUP(A427,target_vlup,3,FALSE)</f>
        <v>15.4 ร้อยละผู้ป่วยโรคหลอดเลือดสมอง(I60-I69) ที่มีอาการไม่เกิน 72 ชม.ได้รับการรักษาใน Stroke Unit</v>
      </c>
    </row>
    <row r="428" spans="1:20" ht="15" customHeight="1" x14ac:dyDescent="0.25">
      <c r="A428" s="248">
        <f>Q2_62!A139</f>
        <v>15.5</v>
      </c>
      <c r="B428" s="256">
        <f>VLOOKUP(A428,target_vlup,4,FALSE)</f>
        <v>40</v>
      </c>
      <c r="C428" s="247"/>
      <c r="R428" s="245"/>
      <c r="S428" s="245"/>
      <c r="T428" s="253" t="str">
        <f>VLOOKUP(A428,target_vlup,3,FALSE)</f>
        <v>15.5 ร้อยละผู้ป่วยโรคหลอดเลือดสมองตีบ/อุดตันระยะเฉียบพลัน (I63) ที่มีอาการไม่เกิน 4.5 ชม.ได้รับการรักษาด้วยยาละลายลิ่มเลือดทางหลอดเลือดดำภายใน 60 นาที (door to needle time)</v>
      </c>
    </row>
    <row r="429" spans="1:20" ht="15" customHeight="1" x14ac:dyDescent="0.25">
      <c r="A429" s="248">
        <f>Q2_62!A140</f>
        <v>15.6</v>
      </c>
      <c r="B429" s="256">
        <f>VLOOKUP(A429,target_vlup,4,FALSE)</f>
        <v>50</v>
      </c>
      <c r="C429" s="247"/>
      <c r="R429" s="245"/>
      <c r="S429" s="245"/>
      <c r="T429" s="253" t="str">
        <f>VLOOKUP(A429,target_vlup,3,FALSE)</f>
        <v>15.6 ร้อยละผู้ป่วยโรคหลอดเลือดสมองแตก (I60-I62) ได้รับการผ่าตัดสมองภายใน 90 
นาที (door to operation room time)</v>
      </c>
    </row>
    <row r="430" spans="1:20" ht="15" customHeight="1" x14ac:dyDescent="0.25">
      <c r="A430" s="248"/>
      <c r="B430" s="249"/>
      <c r="C430" s="247"/>
      <c r="R430" s="245"/>
      <c r="S430" s="245"/>
    </row>
    <row r="431" spans="1:20" ht="15" customHeight="1" x14ac:dyDescent="0.25">
      <c r="A431" s="248"/>
      <c r="B431" s="249"/>
      <c r="C431" s="247"/>
      <c r="R431" s="245"/>
      <c r="S431" s="245"/>
    </row>
    <row r="432" spans="1:20" ht="15" customHeight="1" x14ac:dyDescent="0.25">
      <c r="A432" s="248"/>
      <c r="B432" s="249"/>
      <c r="C432" s="247"/>
      <c r="R432" s="245"/>
      <c r="S432" s="245"/>
    </row>
    <row r="433" spans="1:19" ht="15" customHeight="1" x14ac:dyDescent="0.25">
      <c r="A433" s="248"/>
      <c r="B433" s="249"/>
      <c r="C433" s="247"/>
      <c r="R433" s="245"/>
      <c r="S433" s="245"/>
    </row>
    <row r="434" spans="1:19" ht="15" customHeight="1" x14ac:dyDescent="0.25">
      <c r="A434" s="248"/>
      <c r="B434" s="249"/>
      <c r="C434" s="247"/>
      <c r="R434" s="245"/>
      <c r="S434" s="245"/>
    </row>
    <row r="435" spans="1:19" ht="15" customHeight="1" x14ac:dyDescent="0.25">
      <c r="A435" s="248"/>
      <c r="B435" s="249"/>
      <c r="C435" s="247"/>
      <c r="R435" s="245"/>
      <c r="S435" s="245"/>
    </row>
    <row r="436" spans="1:19" ht="15" customHeight="1" x14ac:dyDescent="0.25">
      <c r="A436" s="248"/>
      <c r="B436" s="249"/>
      <c r="C436" s="247"/>
      <c r="R436" s="245"/>
      <c r="S436" s="245"/>
    </row>
    <row r="437" spans="1:19" ht="15" customHeight="1" x14ac:dyDescent="0.25">
      <c r="A437" s="248"/>
      <c r="B437" s="249"/>
      <c r="C437" s="247"/>
      <c r="R437" s="245"/>
      <c r="S437" s="245"/>
    </row>
    <row r="438" spans="1:19" ht="15" customHeight="1" x14ac:dyDescent="0.25">
      <c r="A438" s="248"/>
      <c r="B438" s="249"/>
      <c r="C438" s="247"/>
      <c r="R438" s="245"/>
      <c r="S438" s="245"/>
    </row>
    <row r="439" spans="1:19" ht="15" customHeight="1" x14ac:dyDescent="0.25">
      <c r="A439" s="248"/>
      <c r="B439" s="249"/>
      <c r="C439" s="247"/>
      <c r="R439" s="245"/>
      <c r="S439" s="245"/>
    </row>
    <row r="440" spans="1:19" ht="15" customHeight="1" x14ac:dyDescent="0.25">
      <c r="A440" s="248"/>
      <c r="B440" s="249"/>
      <c r="C440" s="247"/>
      <c r="R440" s="245"/>
      <c r="S440" s="245"/>
    </row>
    <row r="441" spans="1:19" ht="15" customHeight="1" x14ac:dyDescent="0.25">
      <c r="A441" s="248"/>
      <c r="B441" s="249"/>
      <c r="C441" s="247"/>
      <c r="R441" s="245"/>
      <c r="S441" s="245"/>
    </row>
    <row r="442" spans="1:19" ht="15" customHeight="1" x14ac:dyDescent="0.25">
      <c r="A442" s="248"/>
      <c r="B442" s="249"/>
      <c r="C442" s="247"/>
      <c r="R442" s="245"/>
      <c r="S442" s="245"/>
    </row>
    <row r="443" spans="1:19" ht="15" customHeight="1" x14ac:dyDescent="0.25">
      <c r="A443" s="248"/>
      <c r="B443" s="249"/>
      <c r="C443" s="247"/>
      <c r="R443" s="245"/>
      <c r="S443" s="245"/>
    </row>
    <row r="444" spans="1:19" ht="15" customHeight="1" x14ac:dyDescent="0.25">
      <c r="A444" s="248"/>
      <c r="B444" s="249"/>
      <c r="C444" s="247"/>
      <c r="R444" s="245"/>
      <c r="S444" s="245"/>
    </row>
    <row r="445" spans="1:19" ht="15" customHeight="1" x14ac:dyDescent="0.25">
      <c r="A445" s="248"/>
      <c r="B445" s="249"/>
      <c r="C445" s="247"/>
      <c r="R445" s="245"/>
      <c r="S445" s="245"/>
    </row>
    <row r="446" spans="1:19" ht="15" customHeight="1" x14ac:dyDescent="0.25">
      <c r="A446" s="248"/>
      <c r="B446" s="249"/>
      <c r="C446" s="247"/>
      <c r="R446" s="245"/>
      <c r="S446" s="245"/>
    </row>
    <row r="447" spans="1:19" ht="15" customHeight="1" x14ac:dyDescent="0.25">
      <c r="A447" s="248"/>
      <c r="B447" s="249"/>
      <c r="C447" s="247"/>
      <c r="R447" s="245"/>
      <c r="S447" s="245"/>
    </row>
    <row r="448" spans="1:19" ht="15" customHeight="1" x14ac:dyDescent="0.25">
      <c r="A448" s="248"/>
      <c r="B448" s="249"/>
      <c r="C448" s="247"/>
      <c r="R448" s="245"/>
      <c r="S448" s="245"/>
    </row>
    <row r="449" spans="1:20" ht="15" customHeight="1" x14ac:dyDescent="0.25">
      <c r="A449" s="248"/>
      <c r="B449" s="249"/>
      <c r="C449" s="247"/>
      <c r="R449" s="245"/>
      <c r="S449" s="245"/>
    </row>
    <row r="450" spans="1:20" ht="15" customHeight="1" x14ac:dyDescent="0.25">
      <c r="A450" s="248"/>
      <c r="B450" s="249"/>
      <c r="C450" s="247"/>
      <c r="R450" s="245"/>
      <c r="S450" s="245"/>
    </row>
    <row r="451" spans="1:20" ht="15" customHeight="1" x14ac:dyDescent="0.25">
      <c r="A451" s="248"/>
      <c r="B451" s="249"/>
      <c r="C451" s="247"/>
      <c r="R451" s="245"/>
      <c r="S451" s="245"/>
    </row>
    <row r="452" spans="1:20" ht="15" customHeight="1" x14ac:dyDescent="0.25">
      <c r="A452" s="248"/>
      <c r="B452" s="249"/>
      <c r="C452" s="247"/>
      <c r="R452" s="245"/>
      <c r="S452" s="245"/>
    </row>
    <row r="453" spans="1:20" ht="15" customHeight="1" x14ac:dyDescent="0.25">
      <c r="A453" s="248"/>
      <c r="B453" s="249"/>
      <c r="C453" s="247"/>
      <c r="R453" s="245"/>
      <c r="S453" s="245"/>
    </row>
    <row r="454" spans="1:20" ht="15" customHeight="1" x14ac:dyDescent="0.25">
      <c r="A454" s="248">
        <f>Q2_62!A154</f>
        <v>16</v>
      </c>
      <c r="B454" s="249" t="str">
        <f>Q2_62!B154</f>
        <v>PA</v>
      </c>
      <c r="C454" s="247"/>
      <c r="R454" s="245"/>
      <c r="S454" s="245"/>
    </row>
    <row r="455" spans="1:20" ht="15" customHeight="1" x14ac:dyDescent="0.25">
      <c r="A455" s="248">
        <f>Q2_62!A155</f>
        <v>16.100000000000001</v>
      </c>
      <c r="B455" s="256" t="str">
        <f>VLOOKUP(A455,target_vlup,4,FALSE)</f>
        <v>Q4</v>
      </c>
      <c r="C455" s="247"/>
      <c r="R455" s="245"/>
      <c r="S455" s="245"/>
      <c r="T455" s="253" t="str">
        <f>VLOOKUP(A455,target_vlup,3,FALSE)</f>
        <v>16.1 อัตราความสำเร็จการรักษาผู้ป่วยวัณโรคปอดรายใหม่ ที่ขึ้นทะเบียน ในไตรมาสที่ 1 ของปีงบประมาณ 2562 (เดือนตุลาคม – ธันวาคม 2561)</v>
      </c>
    </row>
    <row r="456" spans="1:20" ht="15" customHeight="1" x14ac:dyDescent="0.25">
      <c r="A456" s="248">
        <f>Q2_62!A156</f>
        <v>16.2</v>
      </c>
      <c r="B456" s="259">
        <f>VLOOKUP(A456,target_vlup,4,FALSE)</f>
        <v>82.5</v>
      </c>
      <c r="C456" s="247"/>
      <c r="R456" s="245"/>
      <c r="S456" s="245"/>
      <c r="T456" s="253" t="str">
        <f>VLOOKUP(A456,target_vlup,3,FALSE)</f>
        <v xml:space="preserve">16.2 ร้อยละความครอบคลุมการรักษาผู้ป่วยวัณโรครายใหม่และกลับเป็นซ้ำ (TB Treatment Coverage)  ที่ขึ้นทะเบียนในปีงบประมาณ 2562 ( 1 ตุลาคม 2561– -30 กันยายน 2562) </v>
      </c>
    </row>
    <row r="457" spans="1:20" ht="15" customHeight="1" x14ac:dyDescent="0.25">
      <c r="A457" s="248"/>
      <c r="B457" s="249"/>
      <c r="C457" s="247"/>
      <c r="R457" s="245"/>
      <c r="S457" s="245"/>
    </row>
    <row r="458" spans="1:20" ht="15" customHeight="1" x14ac:dyDescent="0.25">
      <c r="A458" s="248"/>
      <c r="B458" s="249"/>
      <c r="C458" s="247"/>
      <c r="R458" s="245"/>
      <c r="S458" s="245"/>
    </row>
    <row r="459" spans="1:20" ht="15" customHeight="1" x14ac:dyDescent="0.25">
      <c r="A459" s="248"/>
      <c r="B459" s="249"/>
      <c r="C459" s="247"/>
      <c r="R459" s="245"/>
      <c r="S459" s="245"/>
    </row>
    <row r="460" spans="1:20" ht="15" customHeight="1" x14ac:dyDescent="0.25">
      <c r="A460" s="248"/>
      <c r="B460" s="249"/>
      <c r="C460" s="247"/>
      <c r="R460" s="245"/>
      <c r="S460" s="245"/>
    </row>
    <row r="461" spans="1:20" ht="15" customHeight="1" x14ac:dyDescent="0.25">
      <c r="A461" s="248"/>
      <c r="B461" s="249"/>
      <c r="C461" s="247"/>
      <c r="R461" s="245"/>
      <c r="S461" s="245"/>
    </row>
    <row r="462" spans="1:20" ht="15" customHeight="1" x14ac:dyDescent="0.25">
      <c r="A462" s="248"/>
      <c r="B462" s="249"/>
      <c r="C462" s="247"/>
      <c r="R462" s="245"/>
      <c r="S462" s="245"/>
    </row>
    <row r="463" spans="1:20" ht="15" customHeight="1" x14ac:dyDescent="0.25">
      <c r="A463" s="248"/>
      <c r="B463" s="249"/>
      <c r="C463" s="247"/>
      <c r="R463" s="245"/>
      <c r="S463" s="245"/>
    </row>
    <row r="464" spans="1:20" ht="15" customHeight="1" x14ac:dyDescent="0.25">
      <c r="A464" s="248"/>
      <c r="B464" s="249"/>
      <c r="C464" s="247"/>
      <c r="R464" s="245"/>
      <c r="S464" s="245"/>
    </row>
    <row r="465" spans="1:19" ht="15" customHeight="1" x14ac:dyDescent="0.25">
      <c r="A465" s="248"/>
      <c r="B465" s="249"/>
      <c r="C465" s="247"/>
      <c r="R465" s="245"/>
      <c r="S465" s="245"/>
    </row>
    <row r="466" spans="1:19" ht="15" customHeight="1" x14ac:dyDescent="0.25">
      <c r="A466" s="248"/>
      <c r="B466" s="249"/>
      <c r="C466" s="247"/>
      <c r="R466" s="245"/>
      <c r="S466" s="245"/>
    </row>
    <row r="467" spans="1:19" ht="15" customHeight="1" x14ac:dyDescent="0.25">
      <c r="A467" s="248"/>
      <c r="B467" s="249"/>
      <c r="C467" s="247"/>
      <c r="R467" s="245"/>
      <c r="S467" s="245"/>
    </row>
    <row r="468" spans="1:19" ht="15" customHeight="1" x14ac:dyDescent="0.25">
      <c r="A468" s="248"/>
      <c r="B468" s="249"/>
      <c r="C468" s="247"/>
      <c r="R468" s="245"/>
      <c r="S468" s="245"/>
    </row>
    <row r="469" spans="1:19" ht="15" customHeight="1" x14ac:dyDescent="0.25">
      <c r="A469" s="248"/>
      <c r="B469" s="249"/>
      <c r="C469" s="247"/>
      <c r="R469" s="245"/>
      <c r="S469" s="245"/>
    </row>
    <row r="470" spans="1:19" ht="15" customHeight="1" x14ac:dyDescent="0.25">
      <c r="A470" s="248"/>
      <c r="B470" s="249"/>
      <c r="C470" s="247"/>
      <c r="R470" s="245"/>
      <c r="S470" s="245"/>
    </row>
    <row r="471" spans="1:19" ht="15" customHeight="1" x14ac:dyDescent="0.25">
      <c r="A471" s="248"/>
      <c r="B471" s="249"/>
      <c r="C471" s="247"/>
      <c r="R471" s="245"/>
      <c r="S471" s="245"/>
    </row>
    <row r="472" spans="1:19" ht="15" customHeight="1" x14ac:dyDescent="0.25">
      <c r="A472" s="248"/>
      <c r="B472" s="249"/>
      <c r="C472" s="247"/>
      <c r="R472" s="245"/>
      <c r="S472" s="245"/>
    </row>
    <row r="473" spans="1:19" ht="15" customHeight="1" x14ac:dyDescent="0.25">
      <c r="A473" s="248"/>
      <c r="B473" s="249"/>
      <c r="C473" s="247"/>
      <c r="R473" s="245"/>
      <c r="S473" s="245"/>
    </row>
    <row r="474" spans="1:19" ht="15" customHeight="1" x14ac:dyDescent="0.25">
      <c r="A474" s="248"/>
      <c r="B474" s="249"/>
      <c r="C474" s="247"/>
      <c r="R474" s="245"/>
      <c r="S474" s="245"/>
    </row>
    <row r="475" spans="1:19" ht="15" customHeight="1" x14ac:dyDescent="0.25">
      <c r="A475" s="248"/>
      <c r="B475" s="249"/>
      <c r="C475" s="247"/>
      <c r="R475" s="245"/>
      <c r="S475" s="245"/>
    </row>
    <row r="476" spans="1:19" ht="15" customHeight="1" x14ac:dyDescent="0.25">
      <c r="A476" s="248"/>
      <c r="B476" s="249"/>
      <c r="C476" s="247"/>
      <c r="R476" s="245"/>
      <c r="S476" s="245"/>
    </row>
    <row r="477" spans="1:19" ht="15" customHeight="1" x14ac:dyDescent="0.25">
      <c r="A477" s="248"/>
      <c r="B477" s="249"/>
      <c r="C477" s="247"/>
      <c r="R477" s="245"/>
      <c r="S477" s="245"/>
    </row>
    <row r="478" spans="1:19" ht="15" customHeight="1" x14ac:dyDescent="0.25">
      <c r="A478" s="248"/>
      <c r="B478" s="249"/>
      <c r="C478" s="247"/>
      <c r="N478" s="280">
        <f ca="1">NOW()</f>
        <v>43565.748230671299</v>
      </c>
      <c r="O478" s="280"/>
      <c r="R478" s="245"/>
      <c r="S478" s="245"/>
    </row>
    <row r="479" spans="1:19" ht="15" customHeight="1" x14ac:dyDescent="0.25">
      <c r="A479" s="248"/>
      <c r="B479" s="249"/>
      <c r="C479" s="247"/>
      <c r="R479" s="245"/>
      <c r="S479" s="245"/>
    </row>
    <row r="480" spans="1:19" ht="15" customHeight="1" x14ac:dyDescent="0.25">
      <c r="A480" s="248">
        <v>17</v>
      </c>
      <c r="B480" s="249" t="s">
        <v>75</v>
      </c>
      <c r="C480" s="247"/>
      <c r="R480" s="245"/>
      <c r="S480" s="245"/>
    </row>
    <row r="481" spans="1:20" ht="15" customHeight="1" x14ac:dyDescent="0.25">
      <c r="A481" s="248">
        <v>17.100000000000001</v>
      </c>
      <c r="B481" s="260">
        <f>VLOOKUP(A481,target_vlup,4,FALSE)</f>
        <v>85</v>
      </c>
      <c r="C481" s="247"/>
      <c r="R481" s="245"/>
      <c r="S481" s="245"/>
      <c r="T481" s="253" t="str">
        <f>VLOOKUP(A481,target_vlup,3,FALSE)</f>
        <v>17.1 RDU ขั้นที่ 1 ร้อยละ (A1/B) x 100</v>
      </c>
    </row>
    <row r="482" spans="1:20" ht="15" customHeight="1" x14ac:dyDescent="0.25">
      <c r="A482" s="248">
        <v>17.2</v>
      </c>
      <c r="B482" s="260">
        <f>VLOOKUP(A482,target_vlup,4,FALSE)</f>
        <v>10</v>
      </c>
      <c r="C482" s="247"/>
      <c r="R482" s="245"/>
      <c r="S482" s="245"/>
      <c r="T482" s="253" t="str">
        <f>VLOOKUP(A482,target_vlup,3,FALSE)</f>
        <v>17.2 RDU ขั้นที่ 2 ร้อยละ (A2/B) x 100</v>
      </c>
    </row>
    <row r="483" spans="1:20" ht="15" customHeight="1" x14ac:dyDescent="0.25">
      <c r="A483" s="248">
        <f>Q2_62!A168</f>
        <v>18</v>
      </c>
      <c r="B483" s="249" t="str">
        <f>Q2_62!B168</f>
        <v>PA</v>
      </c>
      <c r="C483" s="247"/>
      <c r="R483" s="245"/>
      <c r="S483" s="245"/>
      <c r="T483" s="253" t="str">
        <f>VLOOKUP(A483,target_vlup,3,FALSE)</f>
        <v>2) ร้อยละของโรงพยาบาลที่มีระบบจัดการการดื้อยาต้านจุลชีพอย่างบูรณาการ (AMR)</v>
      </c>
    </row>
    <row r="484" spans="1:20" ht="15" customHeight="1" x14ac:dyDescent="0.25">
      <c r="A484" s="248"/>
      <c r="B484" s="260">
        <f>VLOOKUP(A483,target_vlup,4,FALSE)</f>
        <v>10</v>
      </c>
      <c r="C484" s="247"/>
      <c r="R484" s="245"/>
      <c r="S484" s="245"/>
    </row>
    <row r="485" spans="1:20" ht="15" customHeight="1" x14ac:dyDescent="0.25">
      <c r="A485" s="248"/>
      <c r="B485" s="249"/>
      <c r="C485" s="247"/>
      <c r="R485" s="245"/>
      <c r="S485" s="245"/>
    </row>
    <row r="486" spans="1:20" ht="15" customHeight="1" x14ac:dyDescent="0.25">
      <c r="A486" s="248"/>
      <c r="B486" s="249"/>
      <c r="C486" s="247"/>
      <c r="R486" s="245"/>
      <c r="S486" s="245"/>
    </row>
    <row r="487" spans="1:20" ht="15" customHeight="1" x14ac:dyDescent="0.25">
      <c r="A487" s="248"/>
      <c r="B487" s="249"/>
      <c r="C487" s="247"/>
      <c r="R487" s="245"/>
      <c r="S487" s="245"/>
    </row>
    <row r="488" spans="1:20" ht="15" customHeight="1" x14ac:dyDescent="0.25">
      <c r="A488" s="248"/>
      <c r="B488" s="249"/>
      <c r="C488" s="247"/>
      <c r="R488" s="245"/>
      <c r="S488" s="245"/>
    </row>
    <row r="489" spans="1:20" ht="15" customHeight="1" x14ac:dyDescent="0.25">
      <c r="A489" s="248"/>
      <c r="B489" s="249"/>
      <c r="C489" s="247"/>
      <c r="R489" s="245"/>
      <c r="S489" s="245"/>
    </row>
    <row r="490" spans="1:20" ht="15" customHeight="1" x14ac:dyDescent="0.25">
      <c r="A490" s="248"/>
      <c r="B490" s="249"/>
      <c r="C490" s="247"/>
      <c r="R490" s="245"/>
      <c r="S490" s="245"/>
    </row>
    <row r="491" spans="1:20" ht="15" customHeight="1" x14ac:dyDescent="0.25">
      <c r="A491" s="248"/>
      <c r="B491" s="249"/>
      <c r="C491" s="247"/>
      <c r="R491" s="245"/>
      <c r="S491" s="245"/>
    </row>
    <row r="492" spans="1:20" ht="15" customHeight="1" x14ac:dyDescent="0.25">
      <c r="A492" s="248"/>
      <c r="B492" s="249"/>
      <c r="C492" s="247"/>
      <c r="R492" s="245"/>
      <c r="S492" s="245"/>
    </row>
    <row r="493" spans="1:20" ht="15" customHeight="1" x14ac:dyDescent="0.25">
      <c r="A493" s="248"/>
      <c r="B493" s="249"/>
      <c r="C493" s="247"/>
      <c r="R493" s="245"/>
      <c r="S493" s="245"/>
    </row>
    <row r="494" spans="1:20" ht="15" customHeight="1" x14ac:dyDescent="0.25">
      <c r="A494" s="248"/>
      <c r="B494" s="249"/>
      <c r="C494" s="247"/>
      <c r="R494" s="245"/>
      <c r="S494" s="245"/>
    </row>
    <row r="495" spans="1:20" ht="15" customHeight="1" x14ac:dyDescent="0.25">
      <c r="A495" s="248"/>
      <c r="B495" s="249"/>
      <c r="C495" s="247"/>
      <c r="R495" s="245"/>
      <c r="S495" s="245"/>
    </row>
    <row r="496" spans="1:20" ht="15" customHeight="1" x14ac:dyDescent="0.25">
      <c r="A496" s="248"/>
      <c r="B496" s="249"/>
      <c r="C496" s="247"/>
      <c r="R496" s="245"/>
      <c r="S496" s="245"/>
    </row>
    <row r="497" spans="1:20" ht="15" customHeight="1" x14ac:dyDescent="0.25">
      <c r="A497" s="248"/>
      <c r="B497" s="249"/>
      <c r="C497" s="247"/>
      <c r="R497" s="245"/>
      <c r="S497" s="245"/>
    </row>
    <row r="498" spans="1:20" ht="15" customHeight="1" x14ac:dyDescent="0.25">
      <c r="A498" s="248"/>
      <c r="B498" s="249"/>
      <c r="C498" s="247"/>
      <c r="R498" s="245"/>
      <c r="S498" s="245"/>
    </row>
    <row r="499" spans="1:20" ht="15" customHeight="1" x14ac:dyDescent="0.25">
      <c r="A499" s="248"/>
      <c r="B499" s="249"/>
      <c r="C499" s="247"/>
      <c r="R499" s="245"/>
      <c r="S499" s="245"/>
    </row>
    <row r="500" spans="1:20" ht="15" customHeight="1" x14ac:dyDescent="0.25">
      <c r="A500" s="248"/>
      <c r="B500" s="249"/>
      <c r="C500" s="247"/>
      <c r="R500" s="245"/>
      <c r="S500" s="245"/>
    </row>
    <row r="501" spans="1:20" ht="15" customHeight="1" x14ac:dyDescent="0.25">
      <c r="A501" s="248"/>
      <c r="B501" s="249"/>
      <c r="C501" s="247"/>
      <c r="R501" s="245"/>
      <c r="S501" s="245"/>
    </row>
    <row r="502" spans="1:20" ht="15" customHeight="1" x14ac:dyDescent="0.25">
      <c r="A502" s="248"/>
      <c r="B502" s="249"/>
      <c r="C502" s="247"/>
      <c r="R502" s="245"/>
      <c r="S502" s="245"/>
    </row>
    <row r="503" spans="1:20" ht="15" customHeight="1" x14ac:dyDescent="0.25">
      <c r="A503" s="248"/>
      <c r="B503" s="249"/>
      <c r="C503" s="247"/>
      <c r="R503" s="245"/>
      <c r="S503" s="245"/>
    </row>
    <row r="504" spans="1:20" ht="15" customHeight="1" x14ac:dyDescent="0.25">
      <c r="A504" s="248"/>
      <c r="B504" s="249"/>
      <c r="C504" s="247"/>
      <c r="R504" s="245"/>
      <c r="S504" s="245"/>
    </row>
    <row r="505" spans="1:20" ht="15" customHeight="1" x14ac:dyDescent="0.25">
      <c r="A505" s="248"/>
      <c r="B505" s="249"/>
      <c r="C505" s="247"/>
      <c r="R505" s="245"/>
      <c r="S505" s="245"/>
    </row>
    <row r="506" spans="1:20" ht="15" customHeight="1" x14ac:dyDescent="0.25">
      <c r="A506" s="248"/>
      <c r="B506" s="249"/>
      <c r="C506" s="247"/>
      <c r="R506" s="245"/>
      <c r="S506" s="245"/>
    </row>
    <row r="507" spans="1:20" ht="15" customHeight="1" x14ac:dyDescent="0.25">
      <c r="A507" s="248">
        <f>Q2_62!A172</f>
        <v>19</v>
      </c>
      <c r="B507" s="249" t="str">
        <f>Q2_62!B172</f>
        <v>KPI</v>
      </c>
      <c r="C507" s="247"/>
      <c r="R507" s="245"/>
      <c r="S507" s="245"/>
    </row>
    <row r="508" spans="1:20" ht="15" customHeight="1" x14ac:dyDescent="0.25">
      <c r="A508" s="248"/>
      <c r="B508" s="259" t="str">
        <f>VLOOKUP(A507,target_vlup,4,FALSE)</f>
        <v>Q4</v>
      </c>
      <c r="C508" s="247"/>
      <c r="R508" s="245"/>
      <c r="S508" s="245"/>
      <c r="T508" s="253" t="str">
        <f>VLOOKUP(A507,target_vlup,3,FALSE)</f>
        <v>1) ร้อยละการส่งต่อผู้ป่วยนอกเขตสุขภาพลดลง (A-B)/A x 100 (ค่าผ่านเกณฑ์ต้องเป็นบวก)</v>
      </c>
    </row>
    <row r="509" spans="1:20" ht="15" customHeight="1" x14ac:dyDescent="0.25">
      <c r="A509" s="248"/>
      <c r="B509" s="249"/>
      <c r="C509" s="247"/>
      <c r="R509" s="245"/>
      <c r="S509" s="245"/>
    </row>
    <row r="510" spans="1:20" ht="15" customHeight="1" x14ac:dyDescent="0.25">
      <c r="A510" s="248"/>
      <c r="B510" s="249"/>
      <c r="C510" s="247"/>
      <c r="R510" s="245"/>
      <c r="S510" s="245"/>
    </row>
    <row r="511" spans="1:20" ht="15" customHeight="1" x14ac:dyDescent="0.25">
      <c r="A511" s="248"/>
      <c r="B511" s="249"/>
      <c r="C511" s="247"/>
      <c r="R511" s="245"/>
      <c r="S511" s="245"/>
    </row>
    <row r="512" spans="1:20" ht="15" customHeight="1" x14ac:dyDescent="0.25">
      <c r="A512" s="248"/>
      <c r="B512" s="249"/>
      <c r="C512" s="247"/>
      <c r="R512" s="245"/>
      <c r="S512" s="245"/>
    </row>
    <row r="513" spans="1:19" ht="15" customHeight="1" x14ac:dyDescent="0.25">
      <c r="A513" s="248"/>
      <c r="B513" s="249"/>
      <c r="C513" s="247"/>
      <c r="R513" s="245"/>
      <c r="S513" s="245"/>
    </row>
    <row r="514" spans="1:19" ht="15" customHeight="1" x14ac:dyDescent="0.25">
      <c r="A514" s="248"/>
      <c r="B514" s="249"/>
      <c r="C514" s="247"/>
      <c r="R514" s="245"/>
      <c r="S514" s="245"/>
    </row>
    <row r="515" spans="1:19" ht="15" customHeight="1" x14ac:dyDescent="0.25">
      <c r="A515" s="248"/>
      <c r="B515" s="249"/>
      <c r="C515" s="247"/>
      <c r="R515" s="245"/>
      <c r="S515" s="245"/>
    </row>
    <row r="516" spans="1:19" ht="15" customHeight="1" x14ac:dyDescent="0.25">
      <c r="A516" s="248"/>
      <c r="B516" s="249"/>
      <c r="C516" s="247"/>
      <c r="R516" s="245"/>
      <c r="S516" s="245"/>
    </row>
    <row r="517" spans="1:19" ht="15" customHeight="1" x14ac:dyDescent="0.25">
      <c r="A517" s="248"/>
      <c r="B517" s="249"/>
      <c r="C517" s="247"/>
      <c r="R517" s="245"/>
      <c r="S517" s="245"/>
    </row>
    <row r="518" spans="1:19" ht="15" customHeight="1" x14ac:dyDescent="0.25">
      <c r="A518" s="248"/>
      <c r="B518" s="249"/>
      <c r="C518" s="247"/>
      <c r="R518" s="245"/>
      <c r="S518" s="245"/>
    </row>
    <row r="519" spans="1:19" ht="15" customHeight="1" x14ac:dyDescent="0.25">
      <c r="A519" s="248"/>
      <c r="B519" s="249"/>
      <c r="C519" s="247"/>
      <c r="R519" s="245"/>
      <c r="S519" s="245"/>
    </row>
    <row r="520" spans="1:19" ht="15" customHeight="1" x14ac:dyDescent="0.25">
      <c r="A520" s="248"/>
      <c r="B520" s="249"/>
      <c r="C520" s="247"/>
      <c r="R520" s="245"/>
      <c r="S520" s="245"/>
    </row>
    <row r="521" spans="1:19" ht="15" customHeight="1" x14ac:dyDescent="0.25">
      <c r="A521" s="248"/>
      <c r="B521" s="249"/>
      <c r="C521" s="247"/>
      <c r="R521" s="245"/>
      <c r="S521" s="245"/>
    </row>
    <row r="522" spans="1:19" ht="15" customHeight="1" x14ac:dyDescent="0.25">
      <c r="A522" s="248"/>
      <c r="B522" s="249"/>
      <c r="C522" s="247"/>
      <c r="R522" s="245"/>
      <c r="S522" s="245"/>
    </row>
    <row r="523" spans="1:19" ht="15" customHeight="1" x14ac:dyDescent="0.25">
      <c r="A523" s="248"/>
      <c r="B523" s="249"/>
      <c r="C523" s="247"/>
      <c r="R523" s="245"/>
      <c r="S523" s="245"/>
    </row>
    <row r="524" spans="1:19" ht="15" customHeight="1" x14ac:dyDescent="0.25">
      <c r="A524" s="248"/>
      <c r="B524" s="249"/>
      <c r="C524" s="247"/>
      <c r="R524" s="245"/>
      <c r="S524" s="245"/>
    </row>
    <row r="525" spans="1:19" ht="15" customHeight="1" x14ac:dyDescent="0.25">
      <c r="A525" s="248"/>
      <c r="B525" s="249"/>
      <c r="C525" s="247"/>
      <c r="R525" s="245"/>
      <c r="S525" s="245"/>
    </row>
    <row r="526" spans="1:19" ht="15" customHeight="1" x14ac:dyDescent="0.25">
      <c r="A526" s="248"/>
      <c r="B526" s="249"/>
      <c r="C526" s="247"/>
      <c r="R526" s="245"/>
      <c r="S526" s="245"/>
    </row>
    <row r="527" spans="1:19" ht="15" customHeight="1" x14ac:dyDescent="0.25">
      <c r="A527" s="248"/>
      <c r="B527" s="249"/>
      <c r="C527" s="247"/>
      <c r="R527" s="245"/>
      <c r="S527" s="245"/>
    </row>
    <row r="528" spans="1:19" ht="15" customHeight="1" x14ac:dyDescent="0.25">
      <c r="A528" s="248"/>
      <c r="B528" s="249"/>
      <c r="C528" s="247"/>
      <c r="R528" s="245"/>
      <c r="S528" s="245"/>
    </row>
    <row r="529" spans="1:20" ht="15" customHeight="1" x14ac:dyDescent="0.25">
      <c r="A529" s="248"/>
      <c r="B529" s="249"/>
      <c r="C529" s="247"/>
      <c r="R529" s="245"/>
      <c r="S529" s="245"/>
    </row>
    <row r="530" spans="1:20" ht="15" customHeight="1" x14ac:dyDescent="0.25">
      <c r="A530" s="248"/>
      <c r="B530" s="249"/>
      <c r="C530" s="247"/>
      <c r="R530" s="245"/>
      <c r="S530" s="245"/>
    </row>
    <row r="531" spans="1:20" ht="15" customHeight="1" x14ac:dyDescent="0.25">
      <c r="A531" s="248"/>
      <c r="B531" s="249"/>
      <c r="C531" s="247"/>
      <c r="R531" s="245"/>
      <c r="S531" s="245"/>
    </row>
    <row r="532" spans="1:20" ht="15" customHeight="1" x14ac:dyDescent="0.25">
      <c r="A532" s="248"/>
      <c r="B532" s="249"/>
      <c r="C532" s="247"/>
      <c r="N532" s="280">
        <f ca="1">NOW()</f>
        <v>43565.748230671299</v>
      </c>
      <c r="O532" s="280"/>
      <c r="R532" s="245"/>
      <c r="S532" s="245"/>
    </row>
    <row r="533" spans="1:20" ht="15" customHeight="1" x14ac:dyDescent="0.25">
      <c r="A533" s="248">
        <f>Q2_62!A178</f>
        <v>20</v>
      </c>
      <c r="B533" s="249" t="str">
        <f>Q2_62!B178</f>
        <v>KPI</v>
      </c>
      <c r="C533" s="247"/>
      <c r="R533" s="245"/>
      <c r="S533" s="245"/>
      <c r="T533" s="253" t="str">
        <f>VLOOKUP(A533,target_vlup,3,FALSE)</f>
        <v>1) อัตราตายทารกแรกเกิด น้อยกว่า 3.8 ต่อ 1,000 ทารกเกิดมีชีพ</v>
      </c>
    </row>
    <row r="534" spans="1:20" ht="15" customHeight="1" x14ac:dyDescent="0.25">
      <c r="A534" s="248"/>
      <c r="B534" s="259">
        <f>VLOOKUP(A533,target_vlup,4,FALSE)</f>
        <v>4</v>
      </c>
      <c r="C534" s="247"/>
      <c r="R534" s="245"/>
      <c r="S534" s="245"/>
    </row>
    <row r="535" spans="1:20" ht="15" customHeight="1" x14ac:dyDescent="0.25">
      <c r="A535" s="248"/>
      <c r="B535" s="249"/>
      <c r="C535" s="247"/>
      <c r="R535" s="245"/>
      <c r="S535" s="245"/>
    </row>
    <row r="536" spans="1:20" ht="15" customHeight="1" x14ac:dyDescent="0.25">
      <c r="A536" s="248"/>
      <c r="B536" s="249"/>
      <c r="C536" s="247"/>
      <c r="R536" s="245"/>
      <c r="S536" s="245"/>
    </row>
    <row r="537" spans="1:20" ht="15" customHeight="1" x14ac:dyDescent="0.25">
      <c r="A537" s="248"/>
      <c r="B537" s="249"/>
      <c r="C537" s="247"/>
      <c r="R537" s="245"/>
      <c r="S537" s="245"/>
    </row>
    <row r="538" spans="1:20" ht="15" customHeight="1" x14ac:dyDescent="0.25">
      <c r="A538" s="248"/>
      <c r="B538" s="249"/>
      <c r="C538" s="247"/>
      <c r="R538" s="245"/>
      <c r="S538" s="245"/>
    </row>
    <row r="539" spans="1:20" ht="15" customHeight="1" x14ac:dyDescent="0.25">
      <c r="A539" s="248"/>
      <c r="B539" s="249"/>
      <c r="C539" s="247"/>
      <c r="R539" s="245"/>
      <c r="S539" s="245"/>
    </row>
    <row r="540" spans="1:20" ht="15" customHeight="1" x14ac:dyDescent="0.25">
      <c r="A540" s="248"/>
      <c r="B540" s="249"/>
      <c r="C540" s="247"/>
      <c r="R540" s="245"/>
      <c r="S540" s="245"/>
    </row>
    <row r="541" spans="1:20" ht="15" customHeight="1" x14ac:dyDescent="0.25">
      <c r="A541" s="248"/>
      <c r="B541" s="249"/>
      <c r="C541" s="247"/>
      <c r="R541" s="245"/>
      <c r="S541" s="245"/>
    </row>
    <row r="542" spans="1:20" ht="15" customHeight="1" x14ac:dyDescent="0.25">
      <c r="A542" s="248"/>
      <c r="B542" s="249"/>
      <c r="C542" s="247"/>
      <c r="R542" s="245"/>
      <c r="S542" s="245"/>
    </row>
    <row r="543" spans="1:20" ht="15" customHeight="1" x14ac:dyDescent="0.25">
      <c r="A543" s="248"/>
      <c r="B543" s="249"/>
      <c r="C543" s="247"/>
      <c r="R543" s="245"/>
      <c r="S543" s="245"/>
    </row>
    <row r="544" spans="1:20" ht="15" customHeight="1" x14ac:dyDescent="0.25">
      <c r="A544" s="248"/>
      <c r="B544" s="249"/>
      <c r="C544" s="247"/>
      <c r="R544" s="245"/>
      <c r="S544" s="245"/>
    </row>
    <row r="545" spans="1:20" ht="15" customHeight="1" x14ac:dyDescent="0.25">
      <c r="A545" s="248"/>
      <c r="B545" s="249"/>
      <c r="C545" s="247"/>
      <c r="R545" s="245"/>
      <c r="S545" s="245"/>
    </row>
    <row r="546" spans="1:20" ht="15" customHeight="1" x14ac:dyDescent="0.25">
      <c r="A546" s="248"/>
      <c r="B546" s="249"/>
      <c r="C546" s="247"/>
      <c r="R546" s="245"/>
      <c r="S546" s="245"/>
    </row>
    <row r="547" spans="1:20" ht="15" customHeight="1" x14ac:dyDescent="0.25">
      <c r="A547" s="248"/>
      <c r="B547" s="249"/>
      <c r="C547" s="247"/>
      <c r="R547" s="245"/>
      <c r="S547" s="245"/>
    </row>
    <row r="548" spans="1:20" ht="15" customHeight="1" x14ac:dyDescent="0.25">
      <c r="A548" s="248"/>
      <c r="B548" s="249"/>
      <c r="C548" s="247"/>
      <c r="R548" s="245"/>
      <c r="S548" s="245"/>
    </row>
    <row r="549" spans="1:20" ht="15" customHeight="1" x14ac:dyDescent="0.25">
      <c r="A549" s="248"/>
      <c r="B549" s="249"/>
      <c r="C549" s="247"/>
      <c r="R549" s="245"/>
      <c r="S549" s="245"/>
    </row>
    <row r="550" spans="1:20" ht="15" customHeight="1" x14ac:dyDescent="0.25">
      <c r="A550" s="248"/>
      <c r="B550" s="249"/>
      <c r="C550" s="247"/>
      <c r="R550" s="245"/>
      <c r="S550" s="245"/>
    </row>
    <row r="551" spans="1:20" ht="15" customHeight="1" x14ac:dyDescent="0.25">
      <c r="A551" s="248"/>
      <c r="B551" s="249"/>
      <c r="C551" s="247"/>
      <c r="R551" s="245"/>
      <c r="S551" s="245"/>
    </row>
    <row r="552" spans="1:20" ht="15" customHeight="1" x14ac:dyDescent="0.25">
      <c r="A552" s="248"/>
      <c r="B552" s="249"/>
      <c r="C552" s="247"/>
      <c r="R552" s="245"/>
      <c r="S552" s="245"/>
    </row>
    <row r="553" spans="1:20" ht="15" customHeight="1" x14ac:dyDescent="0.25">
      <c r="A553" s="248"/>
      <c r="B553" s="249"/>
      <c r="C553" s="247"/>
      <c r="R553" s="245"/>
      <c r="S553" s="245"/>
    </row>
    <row r="554" spans="1:20" ht="15" customHeight="1" x14ac:dyDescent="0.25">
      <c r="A554" s="248"/>
      <c r="B554" s="249"/>
      <c r="C554" s="247"/>
      <c r="R554" s="245"/>
      <c r="S554" s="245"/>
    </row>
    <row r="555" spans="1:20" ht="15" customHeight="1" x14ac:dyDescent="0.25">
      <c r="A555" s="248"/>
      <c r="B555" s="249"/>
      <c r="C555" s="247"/>
      <c r="R555" s="245"/>
      <c r="S555" s="245"/>
    </row>
    <row r="556" spans="1:20" ht="15" customHeight="1" x14ac:dyDescent="0.25">
      <c r="A556" s="248"/>
      <c r="B556" s="249"/>
      <c r="C556" s="247"/>
      <c r="R556" s="245"/>
      <c r="S556" s="245"/>
    </row>
    <row r="557" spans="1:20" ht="15" customHeight="1" x14ac:dyDescent="0.25">
      <c r="A557" s="248"/>
      <c r="B557" s="249"/>
      <c r="C557" s="247"/>
      <c r="R557" s="245"/>
      <c r="S557" s="245"/>
    </row>
    <row r="558" spans="1:20" ht="15" customHeight="1" x14ac:dyDescent="0.25">
      <c r="A558" s="248"/>
      <c r="B558" s="249"/>
      <c r="C558" s="247"/>
      <c r="R558" s="245"/>
      <c r="S558" s="245"/>
    </row>
    <row r="559" spans="1:20" ht="15" customHeight="1" x14ac:dyDescent="0.25">
      <c r="A559" s="248"/>
      <c r="B559" s="249"/>
      <c r="C559" s="247"/>
      <c r="R559" s="245"/>
      <c r="S559" s="245"/>
    </row>
    <row r="560" spans="1:20" ht="15" customHeight="1" x14ac:dyDescent="0.25">
      <c r="A560" s="248">
        <f>Q2_62!A182</f>
        <v>21</v>
      </c>
      <c r="B560" s="249" t="str">
        <f>Q2_62!B182</f>
        <v>KPI</v>
      </c>
      <c r="C560" s="247"/>
      <c r="R560" s="245"/>
      <c r="S560" s="245"/>
      <c r="T560" s="253" t="str">
        <f>VLOOKUP(A560,target_vlup,3,FALSE)</f>
        <v>1) ร้อยละการบรรเทาอาการปวดและจัดการอาการต่างๆ ด้วย Strong Opioid Medication ในผู้ป่วยประคับประคองอย่างมีคุณภาพ [(B/A) x 100]</v>
      </c>
    </row>
    <row r="561" spans="1:20" ht="15" customHeight="1" x14ac:dyDescent="0.25">
      <c r="A561" s="248"/>
      <c r="B561" s="259">
        <f>VLOOKUP(A560,target_vlup,4,FALSE)</f>
        <v>40</v>
      </c>
      <c r="C561" s="247"/>
      <c r="R561" s="245"/>
      <c r="S561" s="245"/>
      <c r="T561" s="253"/>
    </row>
    <row r="562" spans="1:20" ht="15" customHeight="1" x14ac:dyDescent="0.25">
      <c r="A562" s="248"/>
      <c r="B562" s="249"/>
      <c r="C562" s="247"/>
      <c r="R562" s="245"/>
      <c r="S562" s="245"/>
    </row>
    <row r="563" spans="1:20" ht="15" customHeight="1" x14ac:dyDescent="0.25">
      <c r="A563" s="248"/>
      <c r="B563" s="249"/>
      <c r="C563" s="247"/>
      <c r="R563" s="245"/>
      <c r="S563" s="245"/>
    </row>
    <row r="564" spans="1:20" ht="15" customHeight="1" x14ac:dyDescent="0.25">
      <c r="A564" s="248"/>
      <c r="B564" s="249"/>
      <c r="C564" s="247"/>
      <c r="R564" s="245"/>
      <c r="S564" s="245"/>
    </row>
    <row r="565" spans="1:20" ht="15" customHeight="1" x14ac:dyDescent="0.25">
      <c r="A565" s="248"/>
      <c r="B565" s="249"/>
      <c r="C565" s="247"/>
      <c r="R565" s="245"/>
      <c r="S565" s="245"/>
    </row>
    <row r="566" spans="1:20" ht="15" customHeight="1" x14ac:dyDescent="0.25">
      <c r="A566" s="248"/>
      <c r="B566" s="249"/>
      <c r="C566" s="247"/>
      <c r="R566" s="245"/>
      <c r="S566" s="245"/>
    </row>
    <row r="567" spans="1:20" ht="15" customHeight="1" x14ac:dyDescent="0.25">
      <c r="A567" s="248"/>
      <c r="B567" s="249"/>
      <c r="C567" s="247"/>
      <c r="R567" s="245"/>
      <c r="S567" s="245"/>
    </row>
    <row r="568" spans="1:20" ht="15" customHeight="1" x14ac:dyDescent="0.25">
      <c r="A568" s="248"/>
      <c r="B568" s="249"/>
      <c r="C568" s="247"/>
      <c r="R568" s="245"/>
      <c r="S568" s="245"/>
    </row>
    <row r="569" spans="1:20" ht="15" customHeight="1" x14ac:dyDescent="0.25">
      <c r="A569" s="248"/>
      <c r="B569" s="249"/>
      <c r="C569" s="247"/>
      <c r="R569" s="245"/>
      <c r="S569" s="245"/>
    </row>
    <row r="570" spans="1:20" ht="15" customHeight="1" x14ac:dyDescent="0.25">
      <c r="A570" s="248"/>
      <c r="B570" s="249"/>
      <c r="C570" s="247"/>
      <c r="R570" s="245"/>
      <c r="S570" s="245"/>
    </row>
    <row r="571" spans="1:20" ht="15" customHeight="1" x14ac:dyDescent="0.25">
      <c r="A571" s="248"/>
      <c r="B571" s="249"/>
      <c r="C571" s="247"/>
      <c r="R571" s="245"/>
      <c r="S571" s="245"/>
    </row>
    <row r="572" spans="1:20" ht="15" customHeight="1" x14ac:dyDescent="0.25">
      <c r="A572" s="248"/>
      <c r="B572" s="249"/>
      <c r="C572" s="247"/>
      <c r="R572" s="245"/>
      <c r="S572" s="245"/>
    </row>
    <row r="573" spans="1:20" ht="15" customHeight="1" x14ac:dyDescent="0.25">
      <c r="A573" s="248"/>
      <c r="B573" s="249"/>
      <c r="C573" s="247"/>
      <c r="R573" s="245"/>
      <c r="S573" s="245"/>
    </row>
    <row r="574" spans="1:20" ht="15" customHeight="1" x14ac:dyDescent="0.25">
      <c r="A574" s="248"/>
      <c r="B574" s="249"/>
      <c r="C574" s="247"/>
      <c r="R574" s="245"/>
      <c r="S574" s="245"/>
    </row>
    <row r="575" spans="1:20" ht="15" customHeight="1" x14ac:dyDescent="0.25">
      <c r="A575" s="248"/>
      <c r="B575" s="249"/>
      <c r="C575" s="247"/>
      <c r="R575" s="245"/>
      <c r="S575" s="245"/>
    </row>
    <row r="576" spans="1:20" ht="15" customHeight="1" x14ac:dyDescent="0.25">
      <c r="A576" s="248"/>
      <c r="B576" s="249"/>
      <c r="C576" s="247"/>
      <c r="R576" s="245"/>
      <c r="S576" s="245"/>
    </row>
    <row r="577" spans="1:20" ht="15" customHeight="1" x14ac:dyDescent="0.25">
      <c r="A577" s="248"/>
      <c r="B577" s="249"/>
      <c r="C577" s="247"/>
      <c r="R577" s="245"/>
      <c r="S577" s="245"/>
    </row>
    <row r="578" spans="1:20" ht="15" customHeight="1" x14ac:dyDescent="0.25">
      <c r="A578" s="248"/>
      <c r="B578" s="249"/>
      <c r="C578" s="247"/>
      <c r="R578" s="245"/>
      <c r="S578" s="245"/>
    </row>
    <row r="579" spans="1:20" ht="15" customHeight="1" x14ac:dyDescent="0.25">
      <c r="A579" s="248"/>
      <c r="B579" s="249"/>
      <c r="C579" s="247"/>
      <c r="R579" s="245"/>
      <c r="S579" s="245"/>
    </row>
    <row r="580" spans="1:20" ht="15" customHeight="1" x14ac:dyDescent="0.25">
      <c r="A580" s="248"/>
      <c r="B580" s="249"/>
      <c r="C580" s="247"/>
      <c r="R580" s="245"/>
      <c r="S580" s="245"/>
    </row>
    <row r="581" spans="1:20" ht="15" customHeight="1" x14ac:dyDescent="0.25">
      <c r="A581" s="248"/>
      <c r="B581" s="249"/>
      <c r="C581" s="247"/>
      <c r="R581" s="245"/>
      <c r="S581" s="245"/>
    </row>
    <row r="582" spans="1:20" ht="15" customHeight="1" x14ac:dyDescent="0.25">
      <c r="A582" s="248"/>
      <c r="B582" s="249"/>
      <c r="C582" s="247"/>
      <c r="R582" s="245"/>
      <c r="S582" s="245"/>
    </row>
    <row r="583" spans="1:20" ht="15" customHeight="1" x14ac:dyDescent="0.25">
      <c r="A583" s="248"/>
      <c r="B583" s="249"/>
      <c r="C583" s="247"/>
      <c r="R583" s="245"/>
      <c r="S583" s="245"/>
    </row>
    <row r="584" spans="1:20" ht="15" customHeight="1" x14ac:dyDescent="0.25">
      <c r="A584" s="248"/>
      <c r="B584" s="249"/>
      <c r="C584" s="247"/>
      <c r="N584" s="280">
        <f ca="1">NOW()</f>
        <v>43565.748230671299</v>
      </c>
      <c r="O584" s="280"/>
      <c r="R584" s="245"/>
      <c r="S584" s="245"/>
    </row>
    <row r="585" spans="1:20" ht="15" customHeight="1" x14ac:dyDescent="0.25">
      <c r="A585" s="248"/>
      <c r="B585" s="249"/>
      <c r="C585" s="247"/>
      <c r="R585" s="245"/>
      <c r="S585" s="245"/>
    </row>
    <row r="586" spans="1:20" ht="15" customHeight="1" x14ac:dyDescent="0.25">
      <c r="A586" s="248">
        <f>Q2_62!A186</f>
        <v>22</v>
      </c>
      <c r="B586" s="249" t="str">
        <f>Q2_62!B186</f>
        <v>KPI</v>
      </c>
      <c r="C586" s="247"/>
      <c r="R586" s="245"/>
      <c r="S586" s="245"/>
      <c r="T586" s="253" t="str">
        <f>VLOOKUP(A586,target_vlup,3,FALSE)</f>
        <v>1) ร้อยละของผู้ป่วยนอกทั้งหมดที่ได้รับบริการ ตรวจ วินิจฉัย รักษาโรค และฟื้นฟูสภาพด้วยศาสตร์การแพทย์แผนไทยและการแพทย์ทางเลือก</v>
      </c>
    </row>
    <row r="587" spans="1:20" ht="15" customHeight="1" x14ac:dyDescent="0.25">
      <c r="A587" s="248"/>
      <c r="B587" s="259" t="str">
        <f>VLOOKUP(A586,target_vlup,4,FALSE)</f>
        <v>Q4</v>
      </c>
      <c r="C587" s="247"/>
      <c r="R587" s="245"/>
      <c r="S587" s="245"/>
    </row>
    <row r="588" spans="1:20" ht="15" customHeight="1" x14ac:dyDescent="0.25">
      <c r="A588" s="248"/>
      <c r="B588" s="249"/>
      <c r="C588" s="247"/>
      <c r="R588" s="245"/>
      <c r="S588" s="245"/>
    </row>
    <row r="589" spans="1:20" ht="15" customHeight="1" x14ac:dyDescent="0.25">
      <c r="A589" s="248"/>
      <c r="B589" s="249"/>
      <c r="C589" s="247"/>
      <c r="R589" s="245"/>
      <c r="S589" s="245"/>
    </row>
    <row r="590" spans="1:20" ht="15" customHeight="1" x14ac:dyDescent="0.25">
      <c r="A590" s="248"/>
      <c r="B590" s="249"/>
      <c r="C590" s="247"/>
      <c r="R590" s="245"/>
      <c r="S590" s="245"/>
    </row>
    <row r="591" spans="1:20" ht="15" customHeight="1" x14ac:dyDescent="0.25">
      <c r="A591" s="248"/>
      <c r="B591" s="249"/>
      <c r="C591" s="247"/>
      <c r="R591" s="245"/>
      <c r="S591" s="245"/>
    </row>
    <row r="592" spans="1:20" ht="15" customHeight="1" x14ac:dyDescent="0.25">
      <c r="A592" s="248"/>
      <c r="B592" s="249"/>
      <c r="C592" s="247"/>
      <c r="R592" s="245"/>
      <c r="S592" s="245"/>
    </row>
    <row r="593" spans="1:19" ht="15" customHeight="1" x14ac:dyDescent="0.25">
      <c r="A593" s="248"/>
      <c r="B593" s="249"/>
      <c r="C593" s="247"/>
      <c r="R593" s="245"/>
      <c r="S593" s="245"/>
    </row>
    <row r="594" spans="1:19" ht="15" customHeight="1" x14ac:dyDescent="0.25">
      <c r="A594" s="248"/>
      <c r="B594" s="249"/>
      <c r="C594" s="247"/>
      <c r="R594" s="245"/>
      <c r="S594" s="245"/>
    </row>
    <row r="595" spans="1:19" ht="15" customHeight="1" x14ac:dyDescent="0.25">
      <c r="A595" s="248"/>
      <c r="B595" s="249"/>
      <c r="C595" s="247"/>
      <c r="R595" s="245"/>
      <c r="S595" s="245"/>
    </row>
    <row r="596" spans="1:19" ht="15" customHeight="1" x14ac:dyDescent="0.25">
      <c r="A596" s="248"/>
      <c r="B596" s="249"/>
      <c r="C596" s="247"/>
      <c r="R596" s="245"/>
      <c r="S596" s="245"/>
    </row>
    <row r="597" spans="1:19" ht="15" customHeight="1" x14ac:dyDescent="0.25">
      <c r="A597" s="248"/>
      <c r="B597" s="249"/>
      <c r="C597" s="247"/>
      <c r="R597" s="245"/>
      <c r="S597" s="245"/>
    </row>
    <row r="598" spans="1:19" ht="15" customHeight="1" x14ac:dyDescent="0.25">
      <c r="A598" s="248"/>
      <c r="B598" s="249"/>
      <c r="C598" s="247"/>
      <c r="R598" s="245"/>
      <c r="S598" s="245"/>
    </row>
    <row r="599" spans="1:19" ht="15" customHeight="1" x14ac:dyDescent="0.25">
      <c r="A599" s="248"/>
      <c r="B599" s="249"/>
      <c r="C599" s="247"/>
      <c r="R599" s="245"/>
      <c r="S599" s="245"/>
    </row>
    <row r="600" spans="1:19" ht="15" customHeight="1" x14ac:dyDescent="0.25">
      <c r="A600" s="248"/>
      <c r="B600" s="249"/>
      <c r="C600" s="247"/>
      <c r="R600" s="245"/>
      <c r="S600" s="245"/>
    </row>
    <row r="601" spans="1:19" ht="15" customHeight="1" x14ac:dyDescent="0.25">
      <c r="A601" s="248"/>
      <c r="B601" s="249"/>
      <c r="C601" s="247"/>
      <c r="R601" s="245"/>
      <c r="S601" s="245"/>
    </row>
    <row r="602" spans="1:19" ht="15" customHeight="1" x14ac:dyDescent="0.25">
      <c r="A602" s="248"/>
      <c r="B602" s="249"/>
      <c r="C602" s="247"/>
      <c r="R602" s="245"/>
      <c r="S602" s="245"/>
    </row>
    <row r="603" spans="1:19" ht="15" customHeight="1" x14ac:dyDescent="0.25">
      <c r="A603" s="248"/>
      <c r="B603" s="249"/>
      <c r="C603" s="247"/>
      <c r="R603" s="245"/>
      <c r="S603" s="245"/>
    </row>
    <row r="604" spans="1:19" ht="15" customHeight="1" x14ac:dyDescent="0.25">
      <c r="A604" s="248"/>
      <c r="B604" s="249"/>
      <c r="C604" s="247"/>
      <c r="R604" s="245"/>
      <c r="S604" s="245"/>
    </row>
    <row r="605" spans="1:19" ht="15" customHeight="1" x14ac:dyDescent="0.25">
      <c r="A605" s="248"/>
      <c r="B605" s="249"/>
      <c r="C605" s="247"/>
      <c r="R605" s="245"/>
      <c r="S605" s="245"/>
    </row>
    <row r="606" spans="1:19" ht="15" customHeight="1" x14ac:dyDescent="0.25">
      <c r="A606" s="248"/>
      <c r="B606" s="249"/>
      <c r="C606" s="247"/>
      <c r="R606" s="245"/>
      <c r="S606" s="245"/>
    </row>
    <row r="607" spans="1:19" ht="15" customHeight="1" x14ac:dyDescent="0.25">
      <c r="A607" s="248"/>
      <c r="B607" s="249"/>
      <c r="C607" s="247"/>
      <c r="R607" s="245"/>
      <c r="S607" s="245"/>
    </row>
    <row r="608" spans="1:19" ht="15" customHeight="1" x14ac:dyDescent="0.25">
      <c r="A608" s="248"/>
      <c r="B608" s="249"/>
      <c r="C608" s="247"/>
      <c r="R608" s="245"/>
      <c r="S608" s="245"/>
    </row>
    <row r="609" spans="1:20" ht="15" customHeight="1" x14ac:dyDescent="0.25">
      <c r="A609" s="248"/>
      <c r="B609" s="249"/>
      <c r="C609" s="247"/>
      <c r="R609" s="245"/>
      <c r="S609" s="245"/>
    </row>
    <row r="610" spans="1:20" ht="15" customHeight="1" x14ac:dyDescent="0.25">
      <c r="A610" s="248"/>
      <c r="B610" s="249"/>
      <c r="C610" s="247"/>
      <c r="R610" s="245"/>
      <c r="S610" s="245"/>
    </row>
    <row r="611" spans="1:20" ht="15" customHeight="1" x14ac:dyDescent="0.25">
      <c r="A611" s="248"/>
      <c r="B611" s="249"/>
      <c r="C611" s="247"/>
      <c r="R611" s="245"/>
      <c r="S611" s="245"/>
    </row>
    <row r="612" spans="1:20" ht="15" customHeight="1" x14ac:dyDescent="0.25">
      <c r="A612" s="248"/>
      <c r="B612" s="249"/>
      <c r="C612" s="247"/>
      <c r="R612" s="245"/>
      <c r="S612" s="245"/>
    </row>
    <row r="613" spans="1:20" ht="15" customHeight="1" x14ac:dyDescent="0.25">
      <c r="A613" s="248">
        <f>Q2_62!A190</f>
        <v>23</v>
      </c>
      <c r="B613" s="249" t="str">
        <f>Q2_62!B190</f>
        <v>KPI</v>
      </c>
      <c r="C613" s="247"/>
      <c r="R613" s="245"/>
      <c r="S613" s="245"/>
      <c r="T613" s="253" t="str">
        <f>VLOOKUP(A613,target_vlup,3,FALSE)</f>
        <v>1) ร้อยละของผู้ป่วยโรคซึมเศร้าเข้าถึงบริการสุขภาพจิต (A/B) x 100 มากกว่าร้อยละ 63</v>
      </c>
    </row>
    <row r="614" spans="1:20" ht="15" customHeight="1" x14ac:dyDescent="0.25">
      <c r="A614" s="248"/>
      <c r="B614" s="259" t="str">
        <f>VLOOKUP(A613,target_vlup,4,FALSE)</f>
        <v>Q4</v>
      </c>
      <c r="C614" s="247"/>
      <c r="R614" s="245"/>
      <c r="S614" s="245"/>
    </row>
    <row r="615" spans="1:20" ht="15" customHeight="1" x14ac:dyDescent="0.25">
      <c r="A615" s="248"/>
      <c r="B615" s="249"/>
      <c r="C615" s="247"/>
      <c r="R615" s="245"/>
      <c r="S615" s="245"/>
    </row>
    <row r="616" spans="1:20" ht="15" customHeight="1" x14ac:dyDescent="0.25">
      <c r="A616" s="248"/>
      <c r="B616" s="249"/>
      <c r="C616" s="247"/>
      <c r="R616" s="245"/>
      <c r="S616" s="245"/>
    </row>
    <row r="617" spans="1:20" ht="15" customHeight="1" x14ac:dyDescent="0.25">
      <c r="A617" s="248"/>
      <c r="B617" s="249"/>
      <c r="C617" s="247"/>
      <c r="R617" s="245"/>
      <c r="S617" s="245"/>
    </row>
    <row r="618" spans="1:20" ht="15" customHeight="1" x14ac:dyDescent="0.25">
      <c r="A618" s="248"/>
      <c r="B618" s="249"/>
      <c r="C618" s="247"/>
      <c r="R618" s="245"/>
      <c r="S618" s="245"/>
    </row>
    <row r="619" spans="1:20" ht="15" customHeight="1" x14ac:dyDescent="0.25">
      <c r="A619" s="248"/>
      <c r="B619" s="249"/>
      <c r="C619" s="247"/>
      <c r="R619" s="245"/>
      <c r="S619" s="245"/>
    </row>
    <row r="620" spans="1:20" ht="15" customHeight="1" x14ac:dyDescent="0.25">
      <c r="A620" s="248"/>
      <c r="B620" s="249"/>
      <c r="C620" s="247"/>
      <c r="R620" s="245"/>
      <c r="S620" s="245"/>
    </row>
    <row r="621" spans="1:20" ht="15" customHeight="1" x14ac:dyDescent="0.25">
      <c r="A621" s="248"/>
      <c r="B621" s="249"/>
      <c r="C621" s="247"/>
      <c r="R621" s="245"/>
      <c r="S621" s="245"/>
    </row>
    <row r="622" spans="1:20" ht="15" customHeight="1" x14ac:dyDescent="0.25">
      <c r="A622" s="248"/>
      <c r="B622" s="249"/>
      <c r="C622" s="247"/>
      <c r="R622" s="245"/>
      <c r="S622" s="245"/>
    </row>
    <row r="623" spans="1:20" ht="15" customHeight="1" x14ac:dyDescent="0.25">
      <c r="A623" s="248"/>
      <c r="B623" s="249"/>
      <c r="C623" s="247"/>
      <c r="R623" s="245"/>
      <c r="S623" s="245"/>
    </row>
    <row r="624" spans="1:20" ht="15" customHeight="1" x14ac:dyDescent="0.25">
      <c r="A624" s="248"/>
      <c r="B624" s="249"/>
      <c r="C624" s="247"/>
      <c r="R624" s="245"/>
      <c r="S624" s="245"/>
    </row>
    <row r="625" spans="1:20" ht="15" customHeight="1" x14ac:dyDescent="0.25">
      <c r="A625" s="248"/>
      <c r="B625" s="249"/>
      <c r="C625" s="247"/>
      <c r="R625" s="245"/>
      <c r="S625" s="245"/>
    </row>
    <row r="626" spans="1:20" ht="15" customHeight="1" x14ac:dyDescent="0.25">
      <c r="A626" s="248"/>
      <c r="B626" s="249"/>
      <c r="C626" s="247"/>
      <c r="R626" s="245"/>
      <c r="S626" s="245"/>
    </row>
    <row r="627" spans="1:20" ht="15" customHeight="1" x14ac:dyDescent="0.25">
      <c r="A627" s="248"/>
      <c r="B627" s="249"/>
      <c r="C627" s="247"/>
      <c r="R627" s="245"/>
      <c r="S627" s="245"/>
    </row>
    <row r="628" spans="1:20" ht="15" customHeight="1" x14ac:dyDescent="0.25">
      <c r="A628" s="248"/>
      <c r="B628" s="249"/>
      <c r="C628" s="247"/>
      <c r="R628" s="245"/>
      <c r="S628" s="245"/>
    </row>
    <row r="629" spans="1:20" ht="15" customHeight="1" x14ac:dyDescent="0.25">
      <c r="A629" s="248"/>
      <c r="B629" s="249"/>
      <c r="C629" s="247"/>
      <c r="R629" s="245"/>
      <c r="S629" s="245"/>
    </row>
    <row r="630" spans="1:20" ht="15" customHeight="1" x14ac:dyDescent="0.25">
      <c r="A630" s="248"/>
      <c r="B630" s="249"/>
      <c r="C630" s="247"/>
      <c r="R630" s="245"/>
      <c r="S630" s="245"/>
    </row>
    <row r="631" spans="1:20" ht="15" customHeight="1" x14ac:dyDescent="0.25">
      <c r="A631" s="248"/>
      <c r="B631" s="249"/>
      <c r="C631" s="247"/>
      <c r="R631" s="245"/>
      <c r="S631" s="245"/>
    </row>
    <row r="632" spans="1:20" ht="15" customHeight="1" x14ac:dyDescent="0.25">
      <c r="A632" s="248"/>
      <c r="B632" s="249"/>
      <c r="C632" s="247"/>
      <c r="R632" s="245"/>
      <c r="S632" s="245"/>
    </row>
    <row r="633" spans="1:20" ht="15" customHeight="1" x14ac:dyDescent="0.25">
      <c r="A633" s="248"/>
      <c r="B633" s="249"/>
      <c r="C633" s="247"/>
      <c r="R633" s="245"/>
      <c r="S633" s="245"/>
    </row>
    <row r="634" spans="1:20" ht="15" customHeight="1" x14ac:dyDescent="0.25">
      <c r="A634" s="248"/>
      <c r="B634" s="249"/>
      <c r="C634" s="247"/>
      <c r="R634" s="245"/>
      <c r="S634" s="245"/>
    </row>
    <row r="635" spans="1:20" ht="15" customHeight="1" x14ac:dyDescent="0.25">
      <c r="A635" s="248"/>
      <c r="B635" s="249"/>
      <c r="C635" s="247"/>
      <c r="R635" s="245"/>
      <c r="S635" s="245"/>
    </row>
    <row r="636" spans="1:20" ht="15" customHeight="1" x14ac:dyDescent="0.25">
      <c r="A636" s="248"/>
      <c r="B636" s="249"/>
      <c r="C636" s="247"/>
      <c r="R636" s="245"/>
      <c r="S636" s="245"/>
    </row>
    <row r="637" spans="1:20" ht="15" customHeight="1" x14ac:dyDescent="0.25">
      <c r="A637" s="248"/>
      <c r="B637" s="249"/>
      <c r="C637" s="247"/>
      <c r="N637" s="280">
        <f ca="1">NOW()</f>
        <v>43565.748230671299</v>
      </c>
      <c r="O637" s="280"/>
      <c r="R637" s="245"/>
      <c r="S637" s="245"/>
    </row>
    <row r="638" spans="1:20" ht="15" customHeight="1" x14ac:dyDescent="0.25">
      <c r="A638" s="248"/>
      <c r="B638" s="249"/>
      <c r="C638" s="247"/>
      <c r="R638" s="245"/>
      <c r="S638" s="245"/>
    </row>
    <row r="639" spans="1:20" ht="15" customHeight="1" x14ac:dyDescent="0.25">
      <c r="A639" s="248">
        <f>Q2_62!A193</f>
        <v>24</v>
      </c>
      <c r="B639" s="249" t="str">
        <f>Q2_62!B193</f>
        <v>KPI</v>
      </c>
      <c r="C639" s="247"/>
      <c r="R639" s="245"/>
      <c r="S639" s="245"/>
    </row>
    <row r="640" spans="1:20" ht="15" customHeight="1" x14ac:dyDescent="0.25">
      <c r="A640" s="248">
        <f>Q2_62!A194</f>
        <v>24.1</v>
      </c>
      <c r="B640" s="260" t="str">
        <f>VLOOKUP(A640,target_vlup,4,FALSE)</f>
        <v>Q4</v>
      </c>
      <c r="C640" s="247"/>
      <c r="R640" s="245"/>
      <c r="S640" s="245"/>
      <c r="T640" s="253" t="str">
        <f>VLOOKUP(A640,target_vlup,3,FALSE)</f>
        <v xml:space="preserve">2.1 อัตราการฆ่าตัวตายสำเร็จ </v>
      </c>
    </row>
    <row r="641" spans="1:20" ht="15" customHeight="1" x14ac:dyDescent="0.25">
      <c r="A641" s="248">
        <f>Q2_62!A195</f>
        <v>24.2</v>
      </c>
      <c r="B641" s="260" t="str">
        <f>VLOOKUP(A641,target_vlup,4,FALSE)</f>
        <v>Q4</v>
      </c>
      <c r="C641" s="247"/>
      <c r="R641" s="245"/>
      <c r="S641" s="245"/>
      <c r="T641" s="253" t="str">
        <f>VLOOKUP(A641,target_vlup,3,FALSE)</f>
        <v>2.2 ร้อยละของผู้พยายามฆ่าตัวตายไม่กลับมาทําร้ายตัวเองซ้ำในระยะเวลา 1 ปี</v>
      </c>
    </row>
    <row r="642" spans="1:20" ht="15" customHeight="1" x14ac:dyDescent="0.25">
      <c r="A642" s="248"/>
      <c r="B642" s="249"/>
      <c r="C642" s="247"/>
      <c r="R642" s="245"/>
      <c r="S642" s="245"/>
    </row>
    <row r="643" spans="1:20" ht="15" customHeight="1" x14ac:dyDescent="0.25">
      <c r="A643" s="248"/>
      <c r="B643" s="249"/>
      <c r="C643" s="247"/>
      <c r="R643" s="245"/>
      <c r="S643" s="245"/>
    </row>
    <row r="644" spans="1:20" ht="15" customHeight="1" x14ac:dyDescent="0.25">
      <c r="A644" s="248"/>
      <c r="B644" s="249"/>
      <c r="C644" s="247"/>
      <c r="R644" s="245"/>
      <c r="S644" s="245"/>
    </row>
    <row r="645" spans="1:20" ht="15" customHeight="1" x14ac:dyDescent="0.25">
      <c r="A645" s="248"/>
      <c r="B645" s="249"/>
      <c r="C645" s="247"/>
      <c r="R645" s="245"/>
      <c r="S645" s="245"/>
    </row>
    <row r="646" spans="1:20" ht="15" customHeight="1" x14ac:dyDescent="0.25">
      <c r="A646" s="248"/>
      <c r="B646" s="249"/>
      <c r="C646" s="247"/>
      <c r="R646" s="245"/>
      <c r="S646" s="245"/>
    </row>
    <row r="647" spans="1:20" ht="15" customHeight="1" x14ac:dyDescent="0.25">
      <c r="A647" s="248"/>
      <c r="B647" s="249"/>
      <c r="C647" s="247"/>
      <c r="R647" s="245"/>
      <c r="S647" s="245"/>
    </row>
    <row r="648" spans="1:20" ht="15" customHeight="1" x14ac:dyDescent="0.25">
      <c r="A648" s="248"/>
      <c r="B648" s="249"/>
      <c r="C648" s="247"/>
      <c r="R648" s="245"/>
      <c r="S648" s="245"/>
    </row>
    <row r="649" spans="1:20" ht="15" customHeight="1" x14ac:dyDescent="0.25">
      <c r="A649" s="248"/>
      <c r="B649" s="249"/>
      <c r="C649" s="247"/>
      <c r="R649" s="245"/>
      <c r="S649" s="245"/>
    </row>
    <row r="650" spans="1:20" ht="15" customHeight="1" x14ac:dyDescent="0.25">
      <c r="A650" s="248"/>
      <c r="B650" s="249"/>
      <c r="C650" s="247"/>
      <c r="R650" s="245"/>
      <c r="S650" s="245"/>
    </row>
    <row r="651" spans="1:20" ht="15" customHeight="1" x14ac:dyDescent="0.25">
      <c r="A651" s="248"/>
      <c r="B651" s="249"/>
      <c r="C651" s="247"/>
      <c r="R651" s="245"/>
      <c r="S651" s="245"/>
    </row>
    <row r="652" spans="1:20" ht="15" customHeight="1" x14ac:dyDescent="0.25">
      <c r="A652" s="248"/>
      <c r="B652" s="249"/>
      <c r="C652" s="247"/>
      <c r="R652" s="245"/>
      <c r="S652" s="245"/>
    </row>
    <row r="653" spans="1:20" ht="15" customHeight="1" x14ac:dyDescent="0.25">
      <c r="A653" s="248"/>
      <c r="B653" s="249"/>
      <c r="C653" s="247"/>
      <c r="R653" s="245"/>
      <c r="S653" s="245"/>
    </row>
    <row r="654" spans="1:20" ht="15" customHeight="1" x14ac:dyDescent="0.25">
      <c r="A654" s="248"/>
      <c r="B654" s="249"/>
      <c r="C654" s="247"/>
      <c r="R654" s="245"/>
      <c r="S654" s="245"/>
    </row>
    <row r="655" spans="1:20" ht="15" customHeight="1" x14ac:dyDescent="0.25">
      <c r="A655" s="248"/>
      <c r="B655" s="249"/>
      <c r="C655" s="247"/>
      <c r="R655" s="245"/>
      <c r="S655" s="245"/>
    </row>
    <row r="656" spans="1:20" ht="15" customHeight="1" x14ac:dyDescent="0.25">
      <c r="A656" s="248"/>
      <c r="B656" s="249"/>
      <c r="C656" s="247"/>
      <c r="R656" s="245"/>
      <c r="S656" s="245"/>
    </row>
    <row r="657" spans="1:20" ht="15" customHeight="1" x14ac:dyDescent="0.25">
      <c r="A657" s="248"/>
      <c r="B657" s="249"/>
      <c r="C657" s="247"/>
      <c r="R657" s="245"/>
      <c r="S657" s="245"/>
    </row>
    <row r="658" spans="1:20" ht="15" customHeight="1" x14ac:dyDescent="0.25">
      <c r="A658" s="248"/>
      <c r="B658" s="249"/>
      <c r="C658" s="247"/>
      <c r="R658" s="245"/>
      <c r="S658" s="245"/>
    </row>
    <row r="659" spans="1:20" ht="15" customHeight="1" x14ac:dyDescent="0.25">
      <c r="A659" s="248"/>
      <c r="B659" s="249"/>
      <c r="C659" s="247"/>
      <c r="R659" s="245"/>
      <c r="S659" s="245"/>
    </row>
    <row r="660" spans="1:20" ht="15" customHeight="1" x14ac:dyDescent="0.25">
      <c r="A660" s="248"/>
      <c r="B660" s="249"/>
      <c r="C660" s="247"/>
      <c r="R660" s="245"/>
      <c r="S660" s="245"/>
    </row>
    <row r="661" spans="1:20" ht="15" customHeight="1" x14ac:dyDescent="0.25">
      <c r="A661" s="248"/>
      <c r="B661" s="249"/>
      <c r="C661" s="247"/>
      <c r="R661" s="245"/>
      <c r="S661" s="245"/>
    </row>
    <row r="662" spans="1:20" ht="15" customHeight="1" x14ac:dyDescent="0.25">
      <c r="A662" s="248"/>
      <c r="B662" s="249"/>
      <c r="C662" s="247"/>
      <c r="R662" s="245"/>
      <c r="S662" s="245"/>
    </row>
    <row r="663" spans="1:20" ht="15" customHeight="1" x14ac:dyDescent="0.25">
      <c r="A663" s="248"/>
      <c r="B663" s="249"/>
      <c r="C663" s="247"/>
      <c r="R663" s="245"/>
      <c r="S663" s="245"/>
    </row>
    <row r="664" spans="1:20" ht="15" customHeight="1" x14ac:dyDescent="0.25">
      <c r="A664" s="248"/>
      <c r="B664" s="249"/>
      <c r="C664" s="247"/>
      <c r="R664" s="245"/>
      <c r="S664" s="245"/>
    </row>
    <row r="665" spans="1:20" ht="15" customHeight="1" x14ac:dyDescent="0.25">
      <c r="A665" s="248"/>
      <c r="B665" s="249"/>
      <c r="C665" s="247"/>
      <c r="R665" s="245"/>
      <c r="S665" s="245"/>
    </row>
    <row r="666" spans="1:20" ht="15" customHeight="1" x14ac:dyDescent="0.25">
      <c r="A666" s="248">
        <f>Q2_62!A201</f>
        <v>25</v>
      </c>
      <c r="B666" s="249" t="str">
        <f>Q2_62!B201</f>
        <v>PA</v>
      </c>
      <c r="C666" s="247"/>
      <c r="R666" s="245"/>
      <c r="S666" s="245"/>
      <c r="T666" s="253" t="str">
        <f>VLOOKUP(A666,target_vlup,3,FALSE)</f>
        <v xml:space="preserve">1) อัตราตายผู้ป่วยติดเชื้อในกระแสเลือดแบบรุนแรงชนิด community-acquired </v>
      </c>
    </row>
    <row r="667" spans="1:20" ht="15" customHeight="1" x14ac:dyDescent="0.25">
      <c r="A667" s="248"/>
      <c r="B667" s="260">
        <f>VLOOKUP(A666,target_vlup,4,FALSE)</f>
        <v>30</v>
      </c>
      <c r="C667" s="247"/>
      <c r="R667" s="245"/>
      <c r="S667" s="245"/>
      <c r="T667" s="253"/>
    </row>
    <row r="668" spans="1:20" ht="15" customHeight="1" x14ac:dyDescent="0.25">
      <c r="A668" s="248"/>
      <c r="B668" s="260"/>
      <c r="C668" s="247"/>
      <c r="R668" s="245"/>
      <c r="S668" s="245"/>
      <c r="T668" s="253"/>
    </row>
    <row r="669" spans="1:20" ht="15" customHeight="1" x14ac:dyDescent="0.25">
      <c r="A669" s="248"/>
      <c r="B669" s="260"/>
      <c r="C669" s="247"/>
      <c r="R669" s="245"/>
      <c r="S669" s="245"/>
      <c r="T669" s="253"/>
    </row>
    <row r="670" spans="1:20" ht="15" customHeight="1" x14ac:dyDescent="0.25">
      <c r="A670" s="248"/>
      <c r="B670" s="260"/>
      <c r="C670" s="247"/>
      <c r="R670" s="245"/>
      <c r="S670" s="245"/>
      <c r="T670" s="253"/>
    </row>
    <row r="671" spans="1:20" ht="15" customHeight="1" x14ac:dyDescent="0.25">
      <c r="A671" s="248"/>
      <c r="B671" s="260"/>
      <c r="C671" s="247"/>
      <c r="R671" s="245"/>
      <c r="S671" s="245"/>
    </row>
    <row r="672" spans="1:20" ht="15" customHeight="1" x14ac:dyDescent="0.25">
      <c r="A672" s="248"/>
      <c r="B672" s="249"/>
      <c r="C672" s="247"/>
      <c r="R672" s="245"/>
      <c r="S672" s="245"/>
    </row>
    <row r="673" spans="1:19" ht="15" customHeight="1" x14ac:dyDescent="0.25">
      <c r="A673" s="248"/>
      <c r="B673" s="249"/>
      <c r="C673" s="247"/>
      <c r="R673" s="245"/>
      <c r="S673" s="245"/>
    </row>
    <row r="674" spans="1:19" ht="15" customHeight="1" x14ac:dyDescent="0.25">
      <c r="A674" s="248"/>
      <c r="B674" s="249"/>
      <c r="C674" s="247"/>
      <c r="R674" s="245"/>
      <c r="S674" s="245"/>
    </row>
    <row r="675" spans="1:19" ht="15" customHeight="1" x14ac:dyDescent="0.25">
      <c r="A675" s="248"/>
      <c r="B675" s="249"/>
      <c r="C675" s="247"/>
      <c r="R675" s="245"/>
      <c r="S675" s="245"/>
    </row>
    <row r="676" spans="1:19" ht="15" customHeight="1" x14ac:dyDescent="0.25">
      <c r="A676" s="248"/>
      <c r="B676" s="249"/>
      <c r="C676" s="247"/>
      <c r="R676" s="245"/>
      <c r="S676" s="245"/>
    </row>
    <row r="677" spans="1:19" ht="15" customHeight="1" x14ac:dyDescent="0.25">
      <c r="A677" s="248"/>
      <c r="B677" s="249"/>
      <c r="C677" s="247"/>
      <c r="R677" s="245"/>
      <c r="S677" s="245"/>
    </row>
    <row r="678" spans="1:19" ht="15" customHeight="1" x14ac:dyDescent="0.25">
      <c r="A678" s="248"/>
      <c r="B678" s="249"/>
      <c r="C678" s="247"/>
      <c r="R678" s="245"/>
      <c r="S678" s="245"/>
    </row>
    <row r="679" spans="1:19" ht="15" customHeight="1" x14ac:dyDescent="0.25">
      <c r="A679" s="248"/>
      <c r="B679" s="249"/>
      <c r="C679" s="247"/>
      <c r="R679" s="245"/>
      <c r="S679" s="245"/>
    </row>
    <row r="680" spans="1:19" ht="15" customHeight="1" x14ac:dyDescent="0.25">
      <c r="A680" s="248"/>
      <c r="B680" s="249"/>
      <c r="C680" s="247"/>
      <c r="R680" s="245"/>
      <c r="S680" s="245"/>
    </row>
    <row r="681" spans="1:19" ht="15" customHeight="1" x14ac:dyDescent="0.25">
      <c r="A681" s="248"/>
      <c r="B681" s="249"/>
      <c r="C681" s="247"/>
      <c r="R681" s="245"/>
      <c r="S681" s="245"/>
    </row>
    <row r="682" spans="1:19" ht="15" customHeight="1" x14ac:dyDescent="0.25">
      <c r="A682" s="248"/>
      <c r="B682" s="249"/>
      <c r="C682" s="247"/>
      <c r="R682" s="245"/>
      <c r="S682" s="245"/>
    </row>
    <row r="683" spans="1:19" ht="15" customHeight="1" x14ac:dyDescent="0.25">
      <c r="A683" s="248"/>
      <c r="B683" s="249"/>
      <c r="C683" s="247"/>
      <c r="R683" s="245"/>
      <c r="S683" s="245"/>
    </row>
    <row r="684" spans="1:19" ht="15" customHeight="1" x14ac:dyDescent="0.25">
      <c r="A684" s="248"/>
      <c r="B684" s="249"/>
      <c r="C684" s="247"/>
      <c r="R684" s="245"/>
      <c r="S684" s="245"/>
    </row>
    <row r="685" spans="1:19" ht="15" customHeight="1" x14ac:dyDescent="0.25">
      <c r="A685" s="248"/>
      <c r="B685" s="249"/>
      <c r="C685" s="247"/>
      <c r="R685" s="245"/>
      <c r="S685" s="245"/>
    </row>
    <row r="686" spans="1:19" ht="15" customHeight="1" x14ac:dyDescent="0.25">
      <c r="A686" s="248"/>
      <c r="B686" s="249"/>
      <c r="C686" s="247"/>
      <c r="R686" s="245"/>
      <c r="S686" s="245"/>
    </row>
    <row r="687" spans="1:19" ht="15" customHeight="1" x14ac:dyDescent="0.25">
      <c r="A687" s="248"/>
      <c r="B687" s="249"/>
      <c r="C687" s="247"/>
      <c r="R687" s="245"/>
      <c r="S687" s="245"/>
    </row>
    <row r="688" spans="1:19" ht="15" customHeight="1" x14ac:dyDescent="0.25">
      <c r="A688" s="248"/>
      <c r="B688" s="249"/>
      <c r="C688" s="247"/>
      <c r="R688" s="245"/>
      <c r="S688" s="245"/>
    </row>
    <row r="689" spans="1:20" ht="15" customHeight="1" x14ac:dyDescent="0.25">
      <c r="A689" s="248"/>
      <c r="B689" s="249"/>
      <c r="C689" s="247"/>
      <c r="R689" s="245"/>
      <c r="S689" s="245"/>
    </row>
    <row r="690" spans="1:20" ht="15" customHeight="1" x14ac:dyDescent="0.25">
      <c r="A690" s="248"/>
      <c r="B690" s="249"/>
      <c r="C690" s="247"/>
      <c r="N690" s="280">
        <f ca="1">NOW()</f>
        <v>43565.748230671299</v>
      </c>
      <c r="O690" s="280"/>
      <c r="R690" s="245"/>
      <c r="S690" s="245"/>
    </row>
    <row r="691" spans="1:20" ht="15" customHeight="1" x14ac:dyDescent="0.25">
      <c r="A691" s="248"/>
      <c r="B691" s="249"/>
      <c r="C691" s="247"/>
      <c r="N691" s="251"/>
      <c r="O691" s="251"/>
      <c r="R691" s="245"/>
      <c r="S691" s="245"/>
    </row>
    <row r="692" spans="1:20" ht="15" customHeight="1" x14ac:dyDescent="0.25">
      <c r="A692" s="248">
        <f>Q2_62!A202</f>
        <v>25.2</v>
      </c>
      <c r="B692" s="260">
        <f>VLOOKUP(A692,target_vlup,4,FALSE)</f>
        <v>90</v>
      </c>
      <c r="C692" s="247"/>
      <c r="R692" s="245"/>
      <c r="S692" s="245"/>
      <c r="T692" s="253" t="str">
        <f>VLOOKUP(A692,target_vlup,3,FALSE)</f>
        <v xml:space="preserve">1.2 อัตราการได้รับ Antibiotic ภายใน 1 ชม.(นับจากเวลาที่ได้รับการวินิจฉัย) </v>
      </c>
    </row>
    <row r="693" spans="1:20" ht="15" customHeight="1" x14ac:dyDescent="0.25">
      <c r="A693" s="248">
        <f>Q2_62!A203</f>
        <v>25.3</v>
      </c>
      <c r="B693" s="260">
        <f>VLOOKUP(A693,target_vlup,4,FALSE)</f>
        <v>90</v>
      </c>
      <c r="C693" s="247"/>
      <c r="R693" s="245"/>
      <c r="S693" s="245"/>
      <c r="T693" s="253" t="str">
        <f>VLOOKUP(A693,target_vlup,3,FALSE)</f>
        <v xml:space="preserve">1.3 อัตราการเจาะ H/C ก่อนให้ Antibiotic  </v>
      </c>
    </row>
    <row r="694" spans="1:20" ht="15" customHeight="1" x14ac:dyDescent="0.25">
      <c r="A694" s="248">
        <f>Q2_62!A204</f>
        <v>25.4</v>
      </c>
      <c r="B694" s="260">
        <f>VLOOKUP(A694,target_vlup,4,FALSE)</f>
        <v>90</v>
      </c>
      <c r="C694" s="247"/>
      <c r="R694" s="245"/>
      <c r="S694" s="245"/>
      <c r="T694" s="253" t="str">
        <f>VLOOKUP(A694,target_vlup,3,FALSE)</f>
        <v xml:space="preserve">1.4 อัตราการได้รับ IV 30 ml/kg ใน 1 ชม.แรก (ในกรณีไม่มีข้อห้าม) </v>
      </c>
    </row>
    <row r="695" spans="1:20" ht="15" customHeight="1" x14ac:dyDescent="0.25">
      <c r="A695" s="248">
        <f>Q2_62!A205</f>
        <v>25.5</v>
      </c>
      <c r="B695" s="260">
        <f>VLOOKUP(A695,target_vlup,4,FALSE)</f>
        <v>30</v>
      </c>
      <c r="C695" s="247"/>
      <c r="R695" s="245"/>
      <c r="S695" s="245"/>
      <c r="T695" s="253" t="str">
        <f>VLOOKUP(A695,target_vlup,3,FALSE)</f>
        <v xml:space="preserve">1.5 อัตราที่ผู้ป่วยได้รับการดูแลแบบภาวะวิกฤติ (ระดับ 2-3) ภายใน 3 ชม.  </v>
      </c>
    </row>
    <row r="696" spans="1:20" ht="15" customHeight="1" x14ac:dyDescent="0.25">
      <c r="A696" s="248"/>
      <c r="B696" s="260"/>
      <c r="C696" s="247"/>
      <c r="R696" s="245"/>
      <c r="S696" s="245"/>
    </row>
    <row r="697" spans="1:20" ht="15" customHeight="1" x14ac:dyDescent="0.25">
      <c r="A697" s="248"/>
      <c r="B697" s="249"/>
      <c r="C697" s="247"/>
      <c r="R697" s="245"/>
      <c r="S697" s="245"/>
    </row>
    <row r="698" spans="1:20" ht="15" customHeight="1" x14ac:dyDescent="0.25">
      <c r="A698" s="248"/>
      <c r="B698" s="249"/>
      <c r="C698" s="247"/>
      <c r="R698" s="245"/>
      <c r="S698" s="245"/>
    </row>
    <row r="699" spans="1:20" ht="15" customHeight="1" x14ac:dyDescent="0.25">
      <c r="A699" s="248"/>
      <c r="B699" s="249"/>
      <c r="C699" s="247"/>
      <c r="R699" s="245"/>
      <c r="S699" s="245"/>
    </row>
    <row r="700" spans="1:20" ht="15" customHeight="1" x14ac:dyDescent="0.25">
      <c r="A700" s="248"/>
      <c r="B700" s="249"/>
      <c r="C700" s="247"/>
      <c r="R700" s="245"/>
      <c r="S700" s="245"/>
    </row>
    <row r="701" spans="1:20" ht="15" customHeight="1" x14ac:dyDescent="0.25">
      <c r="A701" s="248"/>
      <c r="B701" s="249"/>
      <c r="C701" s="247"/>
      <c r="R701" s="245"/>
      <c r="S701" s="245"/>
    </row>
    <row r="702" spans="1:20" ht="15" customHeight="1" x14ac:dyDescent="0.25">
      <c r="A702" s="248"/>
      <c r="B702" s="249"/>
      <c r="C702" s="247"/>
      <c r="R702" s="245"/>
      <c r="S702" s="245"/>
    </row>
    <row r="703" spans="1:20" ht="15" customHeight="1" x14ac:dyDescent="0.25">
      <c r="A703" s="248"/>
      <c r="B703" s="249"/>
      <c r="C703" s="247"/>
      <c r="R703" s="245"/>
      <c r="S703" s="245"/>
    </row>
    <row r="704" spans="1:20" ht="15" customHeight="1" x14ac:dyDescent="0.25">
      <c r="A704" s="248"/>
      <c r="B704" s="249"/>
      <c r="C704" s="247"/>
      <c r="R704" s="245"/>
      <c r="S704" s="245"/>
    </row>
    <row r="705" spans="1:20" ht="15" customHeight="1" x14ac:dyDescent="0.25">
      <c r="A705" s="248"/>
      <c r="B705" s="249"/>
      <c r="C705" s="247"/>
      <c r="R705" s="245"/>
      <c r="S705" s="245"/>
    </row>
    <row r="706" spans="1:20" ht="15" customHeight="1" x14ac:dyDescent="0.25">
      <c r="A706" s="248"/>
      <c r="B706" s="249"/>
      <c r="C706" s="247"/>
      <c r="R706" s="245"/>
      <c r="S706" s="245"/>
    </row>
    <row r="707" spans="1:20" ht="15" customHeight="1" x14ac:dyDescent="0.25">
      <c r="A707" s="248"/>
      <c r="B707" s="249"/>
      <c r="C707" s="247"/>
      <c r="R707" s="245"/>
      <c r="S707" s="245"/>
    </row>
    <row r="708" spans="1:20" ht="15" customHeight="1" x14ac:dyDescent="0.25">
      <c r="A708" s="248"/>
      <c r="B708" s="249"/>
      <c r="C708" s="247"/>
      <c r="R708" s="245"/>
      <c r="S708" s="245"/>
    </row>
    <row r="709" spans="1:20" ht="15" customHeight="1" x14ac:dyDescent="0.25">
      <c r="A709" s="248"/>
      <c r="B709" s="249"/>
      <c r="C709" s="247"/>
      <c r="R709" s="245"/>
      <c r="S709" s="245"/>
    </row>
    <row r="710" spans="1:20" ht="15" customHeight="1" x14ac:dyDescent="0.25">
      <c r="A710" s="248"/>
      <c r="B710" s="249"/>
      <c r="C710" s="247"/>
      <c r="R710" s="245"/>
      <c r="S710" s="245"/>
    </row>
    <row r="711" spans="1:20" ht="15" customHeight="1" x14ac:dyDescent="0.25">
      <c r="A711" s="248"/>
      <c r="B711" s="249"/>
      <c r="C711" s="247"/>
      <c r="R711" s="245"/>
      <c r="S711" s="245"/>
    </row>
    <row r="712" spans="1:20" ht="15" customHeight="1" x14ac:dyDescent="0.25">
      <c r="A712" s="248"/>
      <c r="B712" s="249"/>
      <c r="C712" s="247"/>
      <c r="R712" s="245"/>
      <c r="S712" s="245"/>
    </row>
    <row r="713" spans="1:20" ht="15" customHeight="1" x14ac:dyDescent="0.25">
      <c r="A713" s="248"/>
      <c r="B713" s="249"/>
      <c r="C713" s="247"/>
      <c r="R713" s="245"/>
      <c r="S713" s="245"/>
    </row>
    <row r="714" spans="1:20" ht="15" customHeight="1" x14ac:dyDescent="0.25">
      <c r="A714" s="248"/>
      <c r="B714" s="249"/>
      <c r="C714" s="247"/>
      <c r="R714" s="245"/>
      <c r="S714" s="245"/>
    </row>
    <row r="715" spans="1:20" ht="15" customHeight="1" x14ac:dyDescent="0.25">
      <c r="A715" s="248"/>
      <c r="B715" s="249"/>
      <c r="C715" s="247"/>
      <c r="R715" s="245"/>
      <c r="S715" s="245"/>
    </row>
    <row r="716" spans="1:20" ht="15" customHeight="1" x14ac:dyDescent="0.25">
      <c r="A716" s="248"/>
      <c r="B716" s="249"/>
      <c r="C716" s="247"/>
      <c r="R716" s="245"/>
      <c r="S716" s="245"/>
    </row>
    <row r="717" spans="1:20" ht="15" customHeight="1" x14ac:dyDescent="0.25">
      <c r="A717" s="248"/>
      <c r="B717" s="249"/>
      <c r="C717" s="247"/>
      <c r="R717" s="245"/>
      <c r="S717" s="245"/>
    </row>
    <row r="718" spans="1:20" ht="15" customHeight="1" x14ac:dyDescent="0.25">
      <c r="A718" s="248"/>
      <c r="B718" s="249"/>
      <c r="C718" s="247"/>
      <c r="R718" s="245"/>
      <c r="S718" s="245"/>
    </row>
    <row r="719" spans="1:20" ht="15" customHeight="1" x14ac:dyDescent="0.25">
      <c r="A719" s="248">
        <f>Q2_62!A214</f>
        <v>26</v>
      </c>
      <c r="B719" s="249" t="str">
        <f>Q2_62!B214</f>
        <v>KPI</v>
      </c>
      <c r="C719" s="247"/>
      <c r="R719" s="245"/>
      <c r="S719" s="245"/>
      <c r="T719" s="253" t="str">
        <f>VLOOKUP(A719,target_vlup,3,FALSE)</f>
        <v>2) ร้อยละของโรงพยาบาลที่มีทีม Refracture Prevention (เป้าเขตสุขภาพ วัดรายจังหวัด)</v>
      </c>
    </row>
    <row r="720" spans="1:20" ht="15" customHeight="1" x14ac:dyDescent="0.25">
      <c r="A720" s="248">
        <f>Q2_62!A215</f>
        <v>26.1</v>
      </c>
      <c r="B720" s="261">
        <f>VLOOKUP(A719,target_vlup,4,FALSE)</f>
        <v>1</v>
      </c>
      <c r="C720" s="247"/>
      <c r="R720" s="245"/>
      <c r="S720" s="245"/>
      <c r="T720" s="253" t="str">
        <f>VLOOKUP(A720,target_vlup,3,FALSE)</f>
        <v>1.1 ร้อยละ 20 ของโรงพยาบาลระดับ M1 ขึ้นไป ที่มีการจัดตั้งทีม Refracture Prevention</v>
      </c>
    </row>
    <row r="721" spans="1:20" ht="15" customHeight="1" x14ac:dyDescent="0.25">
      <c r="A721" s="248">
        <f>Q2_62!A216</f>
        <v>26.2</v>
      </c>
      <c r="B721" s="260">
        <f>VLOOKUP(A720,target_vlup,4,FALSE)</f>
        <v>20</v>
      </c>
      <c r="C721" s="247"/>
      <c r="R721" s="245"/>
      <c r="S721" s="245"/>
      <c r="T721" s="253" t="str">
        <f>VLOOKUP(A721,target_vlup,3,FALSE)</f>
        <v>1.2 Refracture  &lt; ร้อยละ 30</v>
      </c>
    </row>
    <row r="722" spans="1:20" ht="15" customHeight="1" x14ac:dyDescent="0.25">
      <c r="A722" s="248">
        <f>Q2_62!A217</f>
        <v>26.3</v>
      </c>
      <c r="B722" s="260">
        <f>VLOOKUP(A721,target_vlup,4,FALSE)</f>
        <v>30</v>
      </c>
      <c r="C722" s="247"/>
      <c r="R722" s="245"/>
      <c r="S722" s="245"/>
      <c r="T722" s="253" t="str">
        <f>VLOOKUP(A722,target_vlup,3,FALSE)</f>
        <v>1.3 ผ่าตัดแบบ Early surgery &gt; ร้อยละ 50 ขึ้นไป</v>
      </c>
    </row>
    <row r="723" spans="1:20" ht="15" customHeight="1" x14ac:dyDescent="0.25">
      <c r="A723" s="248"/>
      <c r="B723" s="260">
        <f>VLOOKUP(A722,target_vlup,4,FALSE)</f>
        <v>50</v>
      </c>
      <c r="C723" s="247"/>
      <c r="R723" s="245"/>
      <c r="S723" s="245"/>
    </row>
    <row r="724" spans="1:20" ht="15" customHeight="1" x14ac:dyDescent="0.25">
      <c r="A724" s="248"/>
      <c r="B724" s="249"/>
      <c r="C724" s="247"/>
      <c r="R724" s="245"/>
      <c r="S724" s="245"/>
    </row>
    <row r="725" spans="1:20" ht="15" customHeight="1" x14ac:dyDescent="0.25">
      <c r="A725" s="248"/>
      <c r="B725" s="249"/>
      <c r="C725" s="247"/>
      <c r="R725" s="245"/>
      <c r="S725" s="245"/>
    </row>
    <row r="726" spans="1:20" ht="15" customHeight="1" x14ac:dyDescent="0.25">
      <c r="A726" s="248"/>
      <c r="B726" s="249"/>
      <c r="C726" s="247"/>
      <c r="R726" s="245"/>
      <c r="S726" s="245"/>
    </row>
    <row r="727" spans="1:20" ht="15" customHeight="1" x14ac:dyDescent="0.25">
      <c r="A727" s="248"/>
      <c r="B727" s="249"/>
      <c r="C727" s="247"/>
      <c r="R727" s="245"/>
      <c r="S727" s="245"/>
    </row>
    <row r="728" spans="1:20" ht="15" customHeight="1" x14ac:dyDescent="0.25">
      <c r="A728" s="248"/>
      <c r="B728" s="249"/>
      <c r="C728" s="247"/>
      <c r="R728" s="245"/>
      <c r="S728" s="245"/>
    </row>
    <row r="729" spans="1:20" ht="15" customHeight="1" x14ac:dyDescent="0.25">
      <c r="A729" s="248"/>
      <c r="B729" s="249"/>
      <c r="C729" s="247"/>
      <c r="R729" s="245"/>
      <c r="S729" s="245"/>
    </row>
    <row r="730" spans="1:20" ht="15" customHeight="1" x14ac:dyDescent="0.25">
      <c r="A730" s="248"/>
      <c r="B730" s="249"/>
      <c r="C730" s="247"/>
      <c r="R730" s="245"/>
      <c r="S730" s="245"/>
    </row>
    <row r="731" spans="1:20" ht="15" customHeight="1" x14ac:dyDescent="0.25">
      <c r="A731" s="248"/>
      <c r="B731" s="249"/>
      <c r="C731" s="247"/>
      <c r="R731" s="245"/>
      <c r="S731" s="245"/>
    </row>
    <row r="732" spans="1:20" ht="15" customHeight="1" x14ac:dyDescent="0.25">
      <c r="A732" s="248"/>
      <c r="B732" s="249"/>
      <c r="C732" s="247"/>
      <c r="R732" s="245"/>
      <c r="S732" s="245"/>
    </row>
    <row r="733" spans="1:20" ht="15" customHeight="1" x14ac:dyDescent="0.25">
      <c r="A733" s="248"/>
      <c r="B733" s="249"/>
      <c r="C733" s="247"/>
      <c r="R733" s="245"/>
      <c r="S733" s="245"/>
    </row>
    <row r="734" spans="1:20" ht="15" customHeight="1" x14ac:dyDescent="0.25">
      <c r="A734" s="248"/>
      <c r="B734" s="249"/>
      <c r="C734" s="247"/>
      <c r="R734" s="245"/>
      <c r="S734" s="245"/>
    </row>
    <row r="735" spans="1:20" ht="15" customHeight="1" x14ac:dyDescent="0.25">
      <c r="A735" s="248"/>
      <c r="B735" s="249"/>
      <c r="C735" s="247"/>
      <c r="R735" s="245"/>
      <c r="S735" s="245"/>
    </row>
    <row r="736" spans="1:20" ht="15" customHeight="1" x14ac:dyDescent="0.25">
      <c r="A736" s="248"/>
      <c r="B736" s="249"/>
      <c r="C736" s="247"/>
      <c r="R736" s="245"/>
      <c r="S736" s="245"/>
    </row>
    <row r="737" spans="1:20" ht="15" customHeight="1" x14ac:dyDescent="0.25">
      <c r="A737" s="248"/>
      <c r="B737" s="249"/>
      <c r="C737" s="247"/>
      <c r="R737" s="245"/>
      <c r="S737" s="245"/>
    </row>
    <row r="738" spans="1:20" ht="15" customHeight="1" x14ac:dyDescent="0.25">
      <c r="A738" s="248"/>
      <c r="B738" s="249"/>
      <c r="C738" s="247"/>
      <c r="R738" s="245"/>
      <c r="S738" s="245"/>
    </row>
    <row r="739" spans="1:20" ht="15" customHeight="1" x14ac:dyDescent="0.25">
      <c r="A739" s="248"/>
      <c r="B739" s="249"/>
      <c r="C739" s="247"/>
      <c r="R739" s="245"/>
      <c r="S739" s="245"/>
    </row>
    <row r="740" spans="1:20" ht="15" customHeight="1" x14ac:dyDescent="0.25">
      <c r="A740" s="248"/>
      <c r="B740" s="249"/>
      <c r="C740" s="247"/>
      <c r="R740" s="245"/>
      <c r="S740" s="245"/>
    </row>
    <row r="741" spans="1:20" ht="15" customHeight="1" x14ac:dyDescent="0.25">
      <c r="A741" s="248"/>
      <c r="B741" s="249"/>
      <c r="C741" s="247"/>
      <c r="R741" s="245"/>
      <c r="S741" s="245"/>
    </row>
    <row r="742" spans="1:20" ht="15" customHeight="1" x14ac:dyDescent="0.25">
      <c r="A742" s="248"/>
      <c r="B742" s="249"/>
      <c r="C742" s="247"/>
      <c r="R742" s="245"/>
      <c r="S742" s="245"/>
    </row>
    <row r="743" spans="1:20" ht="15" customHeight="1" x14ac:dyDescent="0.25">
      <c r="A743" s="248"/>
      <c r="B743" s="249"/>
      <c r="C743" s="247"/>
      <c r="N743" s="280">
        <f ca="1">NOW()</f>
        <v>43565.748230671299</v>
      </c>
      <c r="O743" s="280"/>
      <c r="R743" s="245"/>
      <c r="S743" s="245"/>
    </row>
    <row r="744" spans="1:20" ht="15" customHeight="1" x14ac:dyDescent="0.25">
      <c r="A744" s="248"/>
      <c r="B744" s="249"/>
      <c r="C744" s="247"/>
      <c r="R744" s="245"/>
      <c r="S744" s="245"/>
    </row>
    <row r="745" spans="1:20" ht="15" customHeight="1" x14ac:dyDescent="0.25">
      <c r="A745" s="248">
        <f>Q2_62!A224</f>
        <v>27</v>
      </c>
      <c r="B745" s="249" t="str">
        <f>Q2_62!B224</f>
        <v>KPI</v>
      </c>
      <c r="C745" s="247"/>
      <c r="R745" s="245"/>
      <c r="S745" s="245"/>
      <c r="T745" s="253" t="str">
        <f>VLOOKUP(A745,target_vlup,3,FALSE)</f>
        <v>1) ร้อยละของการให้การรักษาผู้ป่วย STEMI ได้ตามมาตรฐานเวลาที่กำหนด</v>
      </c>
    </row>
    <row r="746" spans="1:20" ht="15" customHeight="1" x14ac:dyDescent="0.25">
      <c r="A746" s="248"/>
      <c r="B746" s="260">
        <f>VLOOKUP(A745,target_vlup,4,FALSE)</f>
        <v>50</v>
      </c>
      <c r="C746" s="247"/>
      <c r="R746" s="245"/>
      <c r="S746" s="245"/>
    </row>
    <row r="747" spans="1:20" ht="15" customHeight="1" x14ac:dyDescent="0.25">
      <c r="A747" s="248"/>
      <c r="B747" s="249"/>
      <c r="C747" s="247"/>
      <c r="R747" s="245"/>
      <c r="S747" s="245"/>
    </row>
    <row r="748" spans="1:20" ht="15" customHeight="1" x14ac:dyDescent="0.25">
      <c r="A748" s="248"/>
      <c r="B748" s="249"/>
      <c r="C748" s="247"/>
      <c r="R748" s="245"/>
      <c r="S748" s="245"/>
    </row>
    <row r="749" spans="1:20" ht="15" customHeight="1" x14ac:dyDescent="0.25">
      <c r="A749" s="248"/>
      <c r="B749" s="249"/>
      <c r="C749" s="247"/>
      <c r="R749" s="245"/>
      <c r="S749" s="245"/>
    </row>
    <row r="750" spans="1:20" ht="15" customHeight="1" x14ac:dyDescent="0.25">
      <c r="A750" s="248"/>
      <c r="B750" s="249"/>
      <c r="C750" s="247"/>
      <c r="R750" s="245"/>
      <c r="S750" s="245"/>
    </row>
    <row r="751" spans="1:20" ht="15" customHeight="1" x14ac:dyDescent="0.25">
      <c r="A751" s="248"/>
      <c r="B751" s="249"/>
      <c r="C751" s="247"/>
      <c r="R751" s="245"/>
      <c r="S751" s="245"/>
    </row>
    <row r="752" spans="1:20" ht="15" customHeight="1" x14ac:dyDescent="0.25">
      <c r="A752" s="248"/>
      <c r="B752" s="249"/>
      <c r="C752" s="247"/>
      <c r="R752" s="245"/>
      <c r="S752" s="245"/>
    </row>
    <row r="753" spans="1:19" ht="15" customHeight="1" x14ac:dyDescent="0.25">
      <c r="A753" s="248"/>
      <c r="B753" s="249"/>
      <c r="C753" s="247"/>
      <c r="R753" s="245"/>
      <c r="S753" s="245"/>
    </row>
    <row r="754" spans="1:19" ht="15" customHeight="1" x14ac:dyDescent="0.25">
      <c r="A754" s="248"/>
      <c r="B754" s="249"/>
      <c r="C754" s="247"/>
      <c r="R754" s="245"/>
      <c r="S754" s="245"/>
    </row>
    <row r="755" spans="1:19" ht="15" customHeight="1" x14ac:dyDescent="0.25">
      <c r="A755" s="248"/>
      <c r="B755" s="249"/>
      <c r="C755" s="247"/>
      <c r="R755" s="245"/>
      <c r="S755" s="245"/>
    </row>
    <row r="756" spans="1:19" ht="15" customHeight="1" x14ac:dyDescent="0.25">
      <c r="A756" s="248"/>
      <c r="B756" s="249"/>
      <c r="C756" s="247"/>
      <c r="R756" s="245"/>
      <c r="S756" s="245"/>
    </row>
    <row r="757" spans="1:19" ht="15" customHeight="1" x14ac:dyDescent="0.25">
      <c r="A757" s="248"/>
      <c r="B757" s="249"/>
      <c r="C757" s="247"/>
      <c r="R757" s="245"/>
      <c r="S757" s="245"/>
    </row>
    <row r="758" spans="1:19" ht="15" customHeight="1" x14ac:dyDescent="0.25">
      <c r="A758" s="248"/>
      <c r="B758" s="249"/>
      <c r="C758" s="247"/>
      <c r="R758" s="245"/>
      <c r="S758" s="245"/>
    </row>
    <row r="759" spans="1:19" ht="15" customHeight="1" x14ac:dyDescent="0.25">
      <c r="A759" s="248"/>
      <c r="B759" s="249"/>
      <c r="C759" s="247"/>
      <c r="R759" s="245"/>
      <c r="S759" s="245"/>
    </row>
    <row r="760" spans="1:19" ht="15" customHeight="1" x14ac:dyDescent="0.25">
      <c r="A760" s="248"/>
      <c r="B760" s="249"/>
      <c r="C760" s="247"/>
      <c r="R760" s="245"/>
      <c r="S760" s="245"/>
    </row>
    <row r="761" spans="1:19" ht="15" customHeight="1" x14ac:dyDescent="0.25">
      <c r="A761" s="248"/>
      <c r="B761" s="249"/>
      <c r="C761" s="247"/>
      <c r="R761" s="245"/>
      <c r="S761" s="245"/>
    </row>
    <row r="762" spans="1:19" ht="15" customHeight="1" x14ac:dyDescent="0.25">
      <c r="A762" s="248"/>
      <c r="B762" s="249"/>
      <c r="C762" s="247"/>
      <c r="R762" s="245"/>
      <c r="S762" s="245"/>
    </row>
    <row r="763" spans="1:19" ht="15" customHeight="1" x14ac:dyDescent="0.25">
      <c r="A763" s="248"/>
      <c r="B763" s="249"/>
      <c r="C763" s="247"/>
      <c r="R763" s="245"/>
      <c r="S763" s="245"/>
    </row>
    <row r="764" spans="1:19" ht="15" customHeight="1" x14ac:dyDescent="0.25">
      <c r="A764" s="248"/>
      <c r="B764" s="249"/>
      <c r="C764" s="247"/>
      <c r="R764" s="245"/>
      <c r="S764" s="245"/>
    </row>
    <row r="765" spans="1:19" ht="15" customHeight="1" x14ac:dyDescent="0.25">
      <c r="A765" s="248"/>
      <c r="B765" s="249"/>
      <c r="C765" s="247"/>
      <c r="R765" s="245"/>
      <c r="S765" s="245"/>
    </row>
    <row r="766" spans="1:19" ht="15" customHeight="1" x14ac:dyDescent="0.25">
      <c r="A766" s="248"/>
      <c r="B766" s="249"/>
      <c r="C766" s="247"/>
      <c r="R766" s="245"/>
      <c r="S766" s="245"/>
    </row>
    <row r="767" spans="1:19" ht="15" customHeight="1" x14ac:dyDescent="0.25">
      <c r="A767" s="248"/>
      <c r="B767" s="249"/>
      <c r="C767" s="247"/>
      <c r="R767" s="245"/>
      <c r="S767" s="245"/>
    </row>
    <row r="768" spans="1:19" ht="15" customHeight="1" x14ac:dyDescent="0.25">
      <c r="A768" s="248"/>
      <c r="B768" s="249"/>
      <c r="C768" s="247"/>
      <c r="R768" s="245"/>
      <c r="S768" s="245"/>
    </row>
    <row r="769" spans="1:20" ht="15" customHeight="1" x14ac:dyDescent="0.25">
      <c r="A769" s="248"/>
      <c r="B769" s="249"/>
      <c r="C769" s="247"/>
      <c r="R769" s="245"/>
      <c r="S769" s="245"/>
    </row>
    <row r="770" spans="1:20" ht="15" customHeight="1" x14ac:dyDescent="0.25">
      <c r="A770" s="248"/>
      <c r="B770" s="249"/>
      <c r="C770" s="247"/>
      <c r="R770" s="245"/>
      <c r="S770" s="245"/>
    </row>
    <row r="771" spans="1:20" ht="15" customHeight="1" x14ac:dyDescent="0.25">
      <c r="A771" s="248"/>
      <c r="B771" s="249"/>
      <c r="C771" s="247"/>
      <c r="R771" s="245"/>
      <c r="S771" s="245"/>
    </row>
    <row r="772" spans="1:20" ht="15" customHeight="1" x14ac:dyDescent="0.25">
      <c r="A772" s="248">
        <f>Q2_62!A227</f>
        <v>28</v>
      </c>
      <c r="B772" s="249" t="str">
        <f>Q2_62!B227</f>
        <v>KPI</v>
      </c>
      <c r="C772" s="247"/>
      <c r="R772" s="245"/>
      <c r="S772" s="245"/>
      <c r="T772" s="253" t="str">
        <f>VLOOKUP(A772,target_vlup,3,FALSE)</f>
        <v>2) อัตราตายของผู้ป่วยโรคหลอดเลือดหัวใจ / แสนประชากร</v>
      </c>
    </row>
    <row r="773" spans="1:20" ht="15" customHeight="1" x14ac:dyDescent="0.25">
      <c r="A773" s="248"/>
      <c r="B773" s="260" t="str">
        <f>VLOOKUP(A772,target_vlup,4,FALSE)</f>
        <v>Q4</v>
      </c>
      <c r="C773" s="247"/>
      <c r="R773" s="245"/>
      <c r="S773" s="245"/>
    </row>
    <row r="774" spans="1:20" ht="15" customHeight="1" x14ac:dyDescent="0.25">
      <c r="A774" s="248"/>
      <c r="B774" s="249"/>
      <c r="C774" s="247"/>
      <c r="R774" s="245"/>
      <c r="S774" s="245"/>
    </row>
    <row r="775" spans="1:20" ht="15" customHeight="1" x14ac:dyDescent="0.25">
      <c r="A775" s="248"/>
      <c r="B775" s="249"/>
      <c r="C775" s="247"/>
      <c r="R775" s="245"/>
      <c r="S775" s="245"/>
      <c r="T775" s="246" t="s">
        <v>283</v>
      </c>
    </row>
    <row r="776" spans="1:20" ht="15" customHeight="1" x14ac:dyDescent="0.25">
      <c r="A776" s="248"/>
      <c r="B776" s="249"/>
      <c r="C776" s="247"/>
      <c r="R776" s="245"/>
      <c r="S776" s="245"/>
    </row>
    <row r="777" spans="1:20" ht="15" customHeight="1" x14ac:dyDescent="0.25">
      <c r="A777" s="248"/>
      <c r="B777" s="249"/>
      <c r="C777" s="247"/>
      <c r="R777" s="245"/>
      <c r="S777" s="245"/>
    </row>
    <row r="778" spans="1:20" ht="15" customHeight="1" x14ac:dyDescent="0.25">
      <c r="A778" s="248"/>
      <c r="B778" s="249"/>
      <c r="C778" s="247"/>
      <c r="R778" s="245"/>
      <c r="S778" s="245"/>
    </row>
    <row r="779" spans="1:20" ht="15" customHeight="1" x14ac:dyDescent="0.25">
      <c r="A779" s="248"/>
      <c r="B779" s="249"/>
      <c r="C779" s="247"/>
      <c r="R779" s="245"/>
      <c r="S779" s="245"/>
    </row>
    <row r="780" spans="1:20" ht="15" customHeight="1" x14ac:dyDescent="0.25">
      <c r="A780" s="248"/>
      <c r="B780" s="249"/>
      <c r="C780" s="247"/>
      <c r="R780" s="245"/>
      <c r="S780" s="245"/>
    </row>
    <row r="781" spans="1:20" ht="15" customHeight="1" x14ac:dyDescent="0.25">
      <c r="A781" s="248"/>
      <c r="B781" s="249"/>
      <c r="C781" s="247"/>
      <c r="R781" s="245"/>
      <c r="S781" s="245"/>
    </row>
    <row r="782" spans="1:20" ht="15" customHeight="1" x14ac:dyDescent="0.25">
      <c r="A782" s="248"/>
      <c r="B782" s="249"/>
      <c r="C782" s="247"/>
      <c r="R782" s="245"/>
      <c r="S782" s="245"/>
    </row>
    <row r="783" spans="1:20" ht="15" customHeight="1" x14ac:dyDescent="0.25">
      <c r="A783" s="248"/>
      <c r="B783" s="249"/>
      <c r="C783" s="247"/>
      <c r="R783" s="245"/>
      <c r="S783" s="245"/>
    </row>
    <row r="784" spans="1:20" ht="15" customHeight="1" x14ac:dyDescent="0.25">
      <c r="A784" s="248"/>
      <c r="B784" s="249"/>
      <c r="C784" s="247"/>
      <c r="R784" s="245"/>
      <c r="S784" s="245"/>
    </row>
    <row r="785" spans="1:20" ht="15" customHeight="1" x14ac:dyDescent="0.25">
      <c r="A785" s="248"/>
      <c r="B785" s="249"/>
      <c r="C785" s="247"/>
      <c r="R785" s="245"/>
      <c r="S785" s="245"/>
    </row>
    <row r="786" spans="1:20" ht="15" customHeight="1" x14ac:dyDescent="0.25">
      <c r="A786" s="248"/>
      <c r="B786" s="249"/>
      <c r="C786" s="247"/>
      <c r="R786" s="245"/>
      <c r="S786" s="245"/>
    </row>
    <row r="787" spans="1:20" ht="15" customHeight="1" x14ac:dyDescent="0.25">
      <c r="A787" s="248"/>
      <c r="B787" s="249"/>
      <c r="C787" s="247"/>
      <c r="R787" s="245"/>
      <c r="S787" s="245"/>
    </row>
    <row r="788" spans="1:20" ht="15" customHeight="1" x14ac:dyDescent="0.25">
      <c r="A788" s="248"/>
      <c r="B788" s="249"/>
      <c r="C788" s="247"/>
      <c r="R788" s="245"/>
      <c r="S788" s="245"/>
    </row>
    <row r="789" spans="1:20" ht="15" customHeight="1" x14ac:dyDescent="0.25">
      <c r="A789" s="248"/>
      <c r="B789" s="249"/>
      <c r="C789" s="247"/>
      <c r="R789" s="245"/>
      <c r="S789" s="245"/>
    </row>
    <row r="790" spans="1:20" ht="15" customHeight="1" x14ac:dyDescent="0.25">
      <c r="A790" s="248"/>
      <c r="B790" s="249"/>
      <c r="C790" s="247"/>
      <c r="R790" s="245"/>
      <c r="S790" s="245"/>
    </row>
    <row r="791" spans="1:20" ht="15" customHeight="1" x14ac:dyDescent="0.25">
      <c r="A791" s="248"/>
      <c r="B791" s="249"/>
      <c r="C791" s="247"/>
      <c r="R791" s="245"/>
      <c r="S791" s="245"/>
    </row>
    <row r="792" spans="1:20" ht="15" customHeight="1" x14ac:dyDescent="0.25">
      <c r="A792" s="248"/>
      <c r="B792" s="249"/>
      <c r="C792" s="247"/>
      <c r="R792" s="245"/>
      <c r="S792" s="245"/>
    </row>
    <row r="793" spans="1:20" ht="15" customHeight="1" x14ac:dyDescent="0.25">
      <c r="A793" s="248"/>
      <c r="B793" s="249"/>
      <c r="C793" s="247"/>
      <c r="R793" s="245"/>
      <c r="S793" s="245"/>
    </row>
    <row r="794" spans="1:20" ht="15" customHeight="1" x14ac:dyDescent="0.25">
      <c r="A794" s="248"/>
      <c r="B794" s="249"/>
      <c r="C794" s="247"/>
      <c r="R794" s="245"/>
      <c r="S794" s="245"/>
    </row>
    <row r="795" spans="1:20" ht="15" customHeight="1" x14ac:dyDescent="0.25">
      <c r="A795" s="248"/>
      <c r="B795" s="249"/>
      <c r="C795" s="247"/>
      <c r="R795" s="245"/>
      <c r="S795" s="245"/>
    </row>
    <row r="796" spans="1:20" ht="15" customHeight="1" x14ac:dyDescent="0.25">
      <c r="A796" s="248"/>
      <c r="B796" s="249"/>
      <c r="C796" s="247"/>
      <c r="N796" s="280">
        <f ca="1">NOW()</f>
        <v>43565.748230671299</v>
      </c>
      <c r="O796" s="280"/>
      <c r="R796" s="245"/>
      <c r="S796" s="245"/>
    </row>
    <row r="797" spans="1:20" ht="15" customHeight="1" x14ac:dyDescent="0.25">
      <c r="A797" s="248"/>
      <c r="B797" s="249"/>
      <c r="C797" s="247"/>
      <c r="R797" s="245"/>
      <c r="S797" s="245"/>
    </row>
    <row r="798" spans="1:20" ht="15" customHeight="1" x14ac:dyDescent="0.25">
      <c r="A798" s="248">
        <f>Q2_62!A231</f>
        <v>29</v>
      </c>
      <c r="B798" s="249" t="str">
        <f>Q2_62!B231</f>
        <v>KPI</v>
      </c>
      <c r="C798" s="247"/>
      <c r="R798" s="245"/>
      <c r="S798" s="245"/>
      <c r="T798" s="253" t="str">
        <f>VLOOKUP(A798,target_vlup,3,FALSE)</f>
        <v xml:space="preserve">1) ร้อยละผู้ป่วยมะเร็ง 5 อันดับแรก ได้รับการรักษาภายในระยะเวลาที่กำหนด </v>
      </c>
    </row>
    <row r="799" spans="1:20" ht="15" customHeight="1" x14ac:dyDescent="0.25">
      <c r="A799" s="248">
        <f>Q2_62!A232</f>
        <v>29.1</v>
      </c>
      <c r="B799" s="260">
        <f>VLOOKUP(A799,target_vlup,4,FALSE)</f>
        <v>70</v>
      </c>
      <c r="C799" s="247"/>
      <c r="R799" s="245"/>
      <c r="S799" s="245"/>
      <c r="T799" s="253" t="str">
        <f>VLOOKUP(A799,target_vlup,3,FALSE)</f>
        <v>1.ร้อยละของผู้ป่วยที่ได้รับการรักษาด้วยการผ่าตัดภายในระยะเวลา 4 สัปดาห์ (A(s)/ B(s)) X100</v>
      </c>
    </row>
    <row r="800" spans="1:20" ht="15" customHeight="1" x14ac:dyDescent="0.25">
      <c r="A800" s="248">
        <f>Q2_62!A233</f>
        <v>29.2</v>
      </c>
      <c r="B800" s="260">
        <f>VLOOKUP(A800,target_vlup,4,FALSE)</f>
        <v>70</v>
      </c>
      <c r="C800" s="247"/>
      <c r="R800" s="245"/>
      <c r="S800" s="245"/>
      <c r="T800" s="253" t="str">
        <f>VLOOKUP(A800,target_vlup,3,FALSE)</f>
        <v>2.ร้อยละของผู้ป่วยที่ได้รับการรักษาด้วยเคมีบำบัดภายในระยะเวลา 6 สัปดาห์ (A(c)/ B(c)) X100</v>
      </c>
    </row>
    <row r="801" spans="1:20" ht="15" customHeight="1" x14ac:dyDescent="0.25">
      <c r="A801" s="248">
        <f>Q2_62!A234</f>
        <v>29.3</v>
      </c>
      <c r="B801" s="260">
        <f>VLOOKUP(A801,target_vlup,4,FALSE)</f>
        <v>60</v>
      </c>
      <c r="C801" s="247"/>
      <c r="R801" s="245"/>
      <c r="S801" s="245"/>
      <c r="T801" s="253" t="str">
        <f>VLOOKUP(A801,target_vlup,3,FALSE)</f>
        <v>3.ร้อยละของผู้ป่วยที่ได้รับการรักษาด้วยรังสีรักษาภายในระยะเวลา 6 สัปดาห์ (A(R)/ B(R)) X100</v>
      </c>
    </row>
    <row r="802" spans="1:20" ht="15" customHeight="1" x14ac:dyDescent="0.25">
      <c r="A802" s="248"/>
      <c r="B802" s="249"/>
      <c r="C802" s="247"/>
      <c r="R802" s="245"/>
      <c r="S802" s="245"/>
    </row>
    <row r="803" spans="1:20" ht="15" customHeight="1" x14ac:dyDescent="0.25">
      <c r="A803" s="248"/>
      <c r="B803" s="249"/>
      <c r="C803" s="247"/>
      <c r="R803" s="245"/>
      <c r="S803" s="245"/>
    </row>
    <row r="804" spans="1:20" ht="15" customHeight="1" x14ac:dyDescent="0.25">
      <c r="A804" s="248"/>
      <c r="B804" s="249"/>
      <c r="C804" s="247"/>
      <c r="R804" s="245"/>
      <c r="S804" s="245"/>
    </row>
    <row r="805" spans="1:20" ht="15" customHeight="1" x14ac:dyDescent="0.25">
      <c r="A805" s="248"/>
      <c r="B805" s="249"/>
      <c r="C805" s="247"/>
      <c r="R805" s="245"/>
      <c r="S805" s="245"/>
    </row>
    <row r="806" spans="1:20" ht="15" customHeight="1" x14ac:dyDescent="0.25">
      <c r="A806" s="248"/>
      <c r="B806" s="249"/>
      <c r="C806" s="247"/>
      <c r="R806" s="245"/>
      <c r="S806" s="245"/>
    </row>
    <row r="807" spans="1:20" ht="15" customHeight="1" x14ac:dyDescent="0.25">
      <c r="A807" s="248"/>
      <c r="B807" s="249"/>
      <c r="C807" s="247"/>
      <c r="R807" s="245"/>
      <c r="S807" s="245"/>
    </row>
    <row r="808" spans="1:20" ht="15" customHeight="1" x14ac:dyDescent="0.25">
      <c r="A808" s="248"/>
      <c r="B808" s="249"/>
      <c r="C808" s="247"/>
      <c r="R808" s="245"/>
      <c r="S808" s="245"/>
    </row>
    <row r="809" spans="1:20" ht="15" customHeight="1" x14ac:dyDescent="0.25">
      <c r="A809" s="248"/>
      <c r="B809" s="249"/>
      <c r="C809" s="247"/>
      <c r="R809" s="245"/>
      <c r="S809" s="245"/>
    </row>
    <row r="810" spans="1:20" ht="15" customHeight="1" x14ac:dyDescent="0.25">
      <c r="A810" s="248"/>
      <c r="B810" s="249"/>
      <c r="C810" s="247"/>
      <c r="R810" s="245"/>
      <c r="S810" s="245"/>
    </row>
    <row r="811" spans="1:20" ht="15" customHeight="1" x14ac:dyDescent="0.25">
      <c r="A811" s="248"/>
      <c r="B811" s="249"/>
      <c r="C811" s="247"/>
      <c r="R811" s="245"/>
      <c r="S811" s="245"/>
    </row>
    <row r="812" spans="1:20" ht="15" customHeight="1" x14ac:dyDescent="0.25">
      <c r="A812" s="248"/>
      <c r="B812" s="249"/>
      <c r="C812" s="247"/>
      <c r="R812" s="245"/>
      <c r="S812" s="245"/>
    </row>
    <row r="813" spans="1:20" ht="15" customHeight="1" x14ac:dyDescent="0.25">
      <c r="A813" s="248"/>
      <c r="B813" s="249"/>
      <c r="C813" s="247"/>
      <c r="R813" s="245"/>
      <c r="S813" s="245"/>
    </row>
    <row r="814" spans="1:20" ht="15" customHeight="1" x14ac:dyDescent="0.25">
      <c r="A814" s="248"/>
      <c r="B814" s="249"/>
      <c r="C814" s="247"/>
      <c r="R814" s="245"/>
      <c r="S814" s="245"/>
    </row>
    <row r="815" spans="1:20" ht="15" customHeight="1" x14ac:dyDescent="0.25">
      <c r="A815" s="248"/>
      <c r="B815" s="249"/>
      <c r="C815" s="247"/>
      <c r="R815" s="245"/>
      <c r="S815" s="245"/>
    </row>
    <row r="816" spans="1:20" ht="15" customHeight="1" x14ac:dyDescent="0.25">
      <c r="A816" s="248"/>
      <c r="B816" s="249"/>
      <c r="C816" s="247"/>
      <c r="R816" s="245"/>
      <c r="S816" s="245"/>
    </row>
    <row r="817" spans="1:20" ht="15" customHeight="1" x14ac:dyDescent="0.25">
      <c r="A817" s="248"/>
      <c r="B817" s="249"/>
      <c r="C817" s="247"/>
      <c r="R817" s="245"/>
      <c r="S817" s="245"/>
    </row>
    <row r="818" spans="1:20" ht="15" customHeight="1" x14ac:dyDescent="0.25">
      <c r="A818" s="248"/>
      <c r="B818" s="249"/>
      <c r="C818" s="247"/>
      <c r="R818" s="245"/>
      <c r="S818" s="245"/>
    </row>
    <row r="819" spans="1:20" ht="15" customHeight="1" x14ac:dyDescent="0.25">
      <c r="A819" s="248"/>
      <c r="B819" s="249"/>
      <c r="C819" s="247"/>
      <c r="R819" s="245"/>
      <c r="S819" s="245"/>
    </row>
    <row r="820" spans="1:20" ht="15" customHeight="1" x14ac:dyDescent="0.25">
      <c r="A820" s="248"/>
      <c r="B820" s="249"/>
      <c r="C820" s="247"/>
      <c r="R820" s="245"/>
      <c r="S820" s="245"/>
    </row>
    <row r="821" spans="1:20" ht="15" customHeight="1" x14ac:dyDescent="0.25">
      <c r="A821" s="248"/>
      <c r="B821" s="249"/>
      <c r="C821" s="247"/>
      <c r="R821" s="245"/>
      <c r="S821" s="245"/>
    </row>
    <row r="822" spans="1:20" ht="15" customHeight="1" x14ac:dyDescent="0.25">
      <c r="A822" s="248"/>
      <c r="B822" s="249"/>
      <c r="C822" s="247"/>
      <c r="R822" s="245"/>
      <c r="S822" s="245"/>
    </row>
    <row r="823" spans="1:20" ht="15" customHeight="1" x14ac:dyDescent="0.25">
      <c r="A823" s="248"/>
      <c r="B823" s="249"/>
      <c r="C823" s="247"/>
      <c r="R823" s="245"/>
      <c r="S823" s="245"/>
    </row>
    <row r="824" spans="1:20" ht="15" customHeight="1" x14ac:dyDescent="0.25">
      <c r="A824" s="248"/>
      <c r="B824" s="249"/>
      <c r="C824" s="247"/>
      <c r="R824" s="245"/>
      <c r="S824" s="245"/>
    </row>
    <row r="825" spans="1:20" ht="15" customHeight="1" x14ac:dyDescent="0.25">
      <c r="A825" s="248">
        <f>Q2_62!A242</f>
        <v>30</v>
      </c>
      <c r="B825" s="249" t="str">
        <f>Q2_62!B242</f>
        <v>KPI</v>
      </c>
      <c r="C825" s="247"/>
      <c r="R825" s="245"/>
      <c r="S825" s="245"/>
      <c r="T825" s="253" t="str">
        <f>VLOOKUP(A825,target_vlup,3,FALSE)</f>
        <v>1) ร้อยละของผู้ป่วย CKD ที่มีอัตราการลดลงของ eGFR&lt;4 ml/min/1.73m2/yr</v>
      </c>
    </row>
    <row r="826" spans="1:20" ht="15" customHeight="1" x14ac:dyDescent="0.25">
      <c r="A826" s="248"/>
      <c r="B826" s="260">
        <f>VLOOKUP(A825,target_vlup,4,FALSE)</f>
        <v>66</v>
      </c>
      <c r="C826" s="247"/>
      <c r="R826" s="245"/>
      <c r="S826" s="245"/>
    </row>
    <row r="827" spans="1:20" ht="15" customHeight="1" x14ac:dyDescent="0.25">
      <c r="A827" s="248"/>
      <c r="B827" s="249"/>
      <c r="C827" s="247"/>
      <c r="R827" s="245"/>
      <c r="S827" s="245"/>
    </row>
    <row r="828" spans="1:20" ht="15" customHeight="1" x14ac:dyDescent="0.25">
      <c r="A828" s="248"/>
      <c r="B828" s="249"/>
      <c r="C828" s="247"/>
      <c r="R828" s="245"/>
      <c r="S828" s="245"/>
    </row>
    <row r="829" spans="1:20" ht="15" customHeight="1" x14ac:dyDescent="0.25">
      <c r="A829" s="248"/>
      <c r="B829" s="249"/>
      <c r="C829" s="247"/>
      <c r="R829" s="245"/>
      <c r="S829" s="245"/>
    </row>
    <row r="830" spans="1:20" ht="15" customHeight="1" x14ac:dyDescent="0.25">
      <c r="A830" s="248"/>
      <c r="B830" s="249"/>
      <c r="C830" s="247"/>
      <c r="R830" s="245"/>
      <c r="S830" s="245"/>
    </row>
    <row r="831" spans="1:20" ht="15" customHeight="1" x14ac:dyDescent="0.25">
      <c r="A831" s="248"/>
      <c r="B831" s="249"/>
      <c r="C831" s="247"/>
      <c r="R831" s="245"/>
      <c r="S831" s="245"/>
    </row>
    <row r="832" spans="1:20" ht="15" customHeight="1" x14ac:dyDescent="0.25">
      <c r="A832" s="248"/>
      <c r="B832" s="249"/>
      <c r="C832" s="247"/>
      <c r="R832" s="245"/>
      <c r="S832" s="245"/>
    </row>
    <row r="833" spans="1:19" ht="15" customHeight="1" x14ac:dyDescent="0.25">
      <c r="A833" s="248"/>
      <c r="B833" s="249"/>
      <c r="C833" s="247"/>
      <c r="R833" s="245"/>
      <c r="S833" s="245"/>
    </row>
    <row r="834" spans="1:19" ht="15" customHeight="1" x14ac:dyDescent="0.25">
      <c r="A834" s="248"/>
      <c r="B834" s="249"/>
      <c r="C834" s="247"/>
      <c r="R834" s="245"/>
      <c r="S834" s="245"/>
    </row>
    <row r="835" spans="1:19" ht="15" customHeight="1" x14ac:dyDescent="0.25">
      <c r="A835" s="248"/>
      <c r="B835" s="249"/>
      <c r="C835" s="247"/>
      <c r="R835" s="245"/>
      <c r="S835" s="245"/>
    </row>
    <row r="836" spans="1:19" ht="15" customHeight="1" x14ac:dyDescent="0.25">
      <c r="A836" s="248"/>
      <c r="B836" s="249"/>
      <c r="C836" s="247"/>
      <c r="R836" s="245"/>
      <c r="S836" s="245"/>
    </row>
    <row r="837" spans="1:19" ht="15" customHeight="1" x14ac:dyDescent="0.25">
      <c r="A837" s="248"/>
      <c r="B837" s="249"/>
      <c r="C837" s="247"/>
      <c r="R837" s="245"/>
      <c r="S837" s="245"/>
    </row>
    <row r="838" spans="1:19" ht="15" customHeight="1" x14ac:dyDescent="0.25">
      <c r="A838" s="248"/>
      <c r="B838" s="249"/>
      <c r="C838" s="247"/>
      <c r="R838" s="245"/>
      <c r="S838" s="245"/>
    </row>
    <row r="839" spans="1:19" ht="15" customHeight="1" x14ac:dyDescent="0.25">
      <c r="A839" s="248"/>
      <c r="B839" s="249"/>
      <c r="C839" s="247"/>
      <c r="R839" s="245"/>
      <c r="S839" s="245"/>
    </row>
    <row r="840" spans="1:19" ht="15" customHeight="1" x14ac:dyDescent="0.25">
      <c r="A840" s="248"/>
      <c r="B840" s="249"/>
      <c r="C840" s="247"/>
      <c r="R840" s="245"/>
      <c r="S840" s="245"/>
    </row>
    <row r="841" spans="1:19" ht="15" customHeight="1" x14ac:dyDescent="0.25">
      <c r="A841" s="248"/>
      <c r="B841" s="249"/>
      <c r="C841" s="247"/>
      <c r="R841" s="245"/>
      <c r="S841" s="245"/>
    </row>
    <row r="842" spans="1:19" ht="15" customHeight="1" x14ac:dyDescent="0.25">
      <c r="A842" s="248"/>
      <c r="B842" s="249"/>
      <c r="C842" s="247"/>
      <c r="R842" s="245"/>
      <c r="S842" s="245"/>
    </row>
    <row r="843" spans="1:19" ht="15" customHeight="1" x14ac:dyDescent="0.25">
      <c r="A843" s="248"/>
      <c r="B843" s="249"/>
      <c r="C843" s="247"/>
      <c r="R843" s="245"/>
      <c r="S843" s="245"/>
    </row>
    <row r="844" spans="1:19" ht="15" customHeight="1" x14ac:dyDescent="0.25">
      <c r="A844" s="248"/>
      <c r="B844" s="249"/>
      <c r="C844" s="247"/>
      <c r="R844" s="245"/>
      <c r="S844" s="245"/>
    </row>
    <row r="845" spans="1:19" ht="15" customHeight="1" x14ac:dyDescent="0.25">
      <c r="A845" s="248"/>
      <c r="B845" s="249"/>
      <c r="C845" s="247"/>
      <c r="R845" s="245"/>
      <c r="S845" s="245"/>
    </row>
    <row r="846" spans="1:19" ht="15" customHeight="1" x14ac:dyDescent="0.25">
      <c r="A846" s="248"/>
      <c r="B846" s="249"/>
      <c r="C846" s="247"/>
      <c r="R846" s="245"/>
      <c r="S846" s="245"/>
    </row>
    <row r="847" spans="1:19" ht="15" customHeight="1" x14ac:dyDescent="0.25">
      <c r="A847" s="248"/>
      <c r="B847" s="249"/>
      <c r="C847" s="247"/>
      <c r="R847" s="245"/>
      <c r="S847" s="245"/>
    </row>
    <row r="848" spans="1:19" ht="15" customHeight="1" x14ac:dyDescent="0.25">
      <c r="A848" s="248"/>
      <c r="B848" s="249"/>
      <c r="C848" s="247"/>
      <c r="R848" s="245"/>
      <c r="S848" s="245"/>
    </row>
    <row r="849" spans="1:20" ht="15" customHeight="1" x14ac:dyDescent="0.25">
      <c r="A849" s="248"/>
      <c r="B849" s="249"/>
      <c r="C849" s="247"/>
      <c r="N849" s="280">
        <f ca="1">NOW()</f>
        <v>43565.748230671299</v>
      </c>
      <c r="O849" s="280"/>
      <c r="R849" s="245"/>
      <c r="S849" s="245"/>
    </row>
    <row r="850" spans="1:20" ht="15" customHeight="1" x14ac:dyDescent="0.25">
      <c r="A850" s="248"/>
      <c r="B850" s="249"/>
      <c r="C850" s="247"/>
      <c r="R850" s="245"/>
      <c r="S850" s="245"/>
    </row>
    <row r="851" spans="1:20" ht="15" customHeight="1" x14ac:dyDescent="0.25">
      <c r="A851" s="248">
        <f>Q2_62!A246</f>
        <v>31</v>
      </c>
      <c r="B851" s="249" t="str">
        <f>Q2_62!B246</f>
        <v>KPI</v>
      </c>
      <c r="C851" s="247"/>
      <c r="R851" s="245"/>
      <c r="S851" s="245"/>
      <c r="T851" s="253" t="str">
        <f>VLOOKUP(A851,target_vlup,3,FALSE)</f>
        <v>1) ร้อยละผู้ป่วยต้อกระจกชนิดบอด (Blinding Cataract) ได้รับการผ่าตัดภายใน 30 วัน</v>
      </c>
    </row>
    <row r="852" spans="1:20" ht="15" customHeight="1" x14ac:dyDescent="0.25">
      <c r="A852" s="248"/>
      <c r="B852" s="260">
        <f>VLOOKUP(A851,target_vlup,4,FALSE)</f>
        <v>85</v>
      </c>
      <c r="C852" s="247"/>
      <c r="R852" s="245"/>
      <c r="S852" s="245"/>
    </row>
    <row r="853" spans="1:20" ht="15" customHeight="1" x14ac:dyDescent="0.25">
      <c r="A853" s="248"/>
      <c r="B853" s="249"/>
      <c r="C853" s="247"/>
      <c r="R853" s="245"/>
      <c r="S853" s="245"/>
    </row>
    <row r="854" spans="1:20" ht="15" customHeight="1" x14ac:dyDescent="0.25">
      <c r="A854" s="248"/>
      <c r="B854" s="249"/>
      <c r="C854" s="247"/>
      <c r="R854" s="245"/>
      <c r="S854" s="245"/>
    </row>
    <row r="855" spans="1:20" ht="15" customHeight="1" x14ac:dyDescent="0.25">
      <c r="A855" s="248"/>
      <c r="B855" s="249"/>
      <c r="C855" s="247"/>
      <c r="R855" s="245"/>
      <c r="S855" s="245"/>
    </row>
    <row r="856" spans="1:20" ht="15" customHeight="1" x14ac:dyDescent="0.25">
      <c r="A856" s="248"/>
      <c r="B856" s="249"/>
      <c r="C856" s="247"/>
      <c r="R856" s="245"/>
      <c r="S856" s="245"/>
    </row>
    <row r="857" spans="1:20" ht="15" customHeight="1" x14ac:dyDescent="0.25">
      <c r="A857" s="248"/>
      <c r="B857" s="249"/>
      <c r="C857" s="247"/>
      <c r="R857" s="245"/>
      <c r="S857" s="245"/>
    </row>
    <row r="858" spans="1:20" ht="15" customHeight="1" x14ac:dyDescent="0.25">
      <c r="A858" s="248"/>
      <c r="B858" s="249"/>
      <c r="C858" s="247"/>
      <c r="R858" s="245"/>
      <c r="S858" s="245"/>
    </row>
    <row r="859" spans="1:20" ht="15" customHeight="1" x14ac:dyDescent="0.25">
      <c r="A859" s="248"/>
      <c r="B859" s="249"/>
      <c r="C859" s="247"/>
      <c r="R859" s="245"/>
      <c r="S859" s="245"/>
    </row>
    <row r="860" spans="1:20" ht="15" customHeight="1" x14ac:dyDescent="0.25">
      <c r="A860" s="248"/>
      <c r="B860" s="249"/>
      <c r="C860" s="247"/>
      <c r="R860" s="245"/>
      <c r="S860" s="245"/>
    </row>
    <row r="861" spans="1:20" ht="15" customHeight="1" x14ac:dyDescent="0.25">
      <c r="A861" s="248"/>
      <c r="B861" s="249"/>
      <c r="C861" s="247"/>
      <c r="R861" s="245"/>
      <c r="S861" s="245"/>
    </row>
    <row r="862" spans="1:20" ht="15" customHeight="1" x14ac:dyDescent="0.25">
      <c r="A862" s="248"/>
      <c r="B862" s="249"/>
      <c r="C862" s="247"/>
      <c r="R862" s="245"/>
      <c r="S862" s="245"/>
    </row>
    <row r="863" spans="1:20" ht="15" customHeight="1" x14ac:dyDescent="0.25">
      <c r="A863" s="248"/>
      <c r="B863" s="249"/>
      <c r="C863" s="247"/>
      <c r="R863" s="245"/>
      <c r="S863" s="245"/>
    </row>
    <row r="864" spans="1:20" ht="15" customHeight="1" x14ac:dyDescent="0.25">
      <c r="A864" s="248"/>
      <c r="B864" s="249"/>
      <c r="C864" s="247"/>
      <c r="R864" s="245"/>
      <c r="S864" s="245"/>
    </row>
    <row r="865" spans="1:20" ht="15" customHeight="1" x14ac:dyDescent="0.25">
      <c r="A865" s="248"/>
      <c r="B865" s="249"/>
      <c r="C865" s="247"/>
      <c r="R865" s="245"/>
      <c r="S865" s="245"/>
    </row>
    <row r="866" spans="1:20" ht="15" customHeight="1" x14ac:dyDescent="0.25">
      <c r="A866" s="248"/>
      <c r="B866" s="249"/>
      <c r="C866" s="247"/>
      <c r="R866" s="245"/>
      <c r="S866" s="245"/>
    </row>
    <row r="867" spans="1:20" ht="15" customHeight="1" x14ac:dyDescent="0.25">
      <c r="A867" s="248"/>
      <c r="B867" s="249"/>
      <c r="C867" s="247"/>
      <c r="R867" s="245"/>
      <c r="S867" s="245"/>
    </row>
    <row r="868" spans="1:20" ht="15" customHeight="1" x14ac:dyDescent="0.25">
      <c r="A868" s="248"/>
      <c r="B868" s="249"/>
      <c r="C868" s="247"/>
      <c r="R868" s="245"/>
      <c r="S868" s="245"/>
    </row>
    <row r="869" spans="1:20" ht="15" customHeight="1" x14ac:dyDescent="0.25">
      <c r="A869" s="248"/>
      <c r="B869" s="249"/>
      <c r="C869" s="247"/>
      <c r="R869" s="245"/>
      <c r="S869" s="245"/>
    </row>
    <row r="870" spans="1:20" ht="15" customHeight="1" x14ac:dyDescent="0.25">
      <c r="A870" s="248"/>
      <c r="B870" s="249"/>
      <c r="C870" s="247"/>
      <c r="R870" s="245"/>
      <c r="S870" s="245"/>
    </row>
    <row r="871" spans="1:20" ht="15" customHeight="1" x14ac:dyDescent="0.25">
      <c r="A871" s="248"/>
      <c r="B871" s="249"/>
      <c r="C871" s="247"/>
      <c r="R871" s="245"/>
      <c r="S871" s="245"/>
    </row>
    <row r="872" spans="1:20" ht="15" customHeight="1" x14ac:dyDescent="0.25">
      <c r="A872" s="248"/>
      <c r="B872" s="249"/>
      <c r="C872" s="247"/>
      <c r="R872" s="245"/>
      <c r="S872" s="245"/>
    </row>
    <row r="873" spans="1:20" ht="15" customHeight="1" x14ac:dyDescent="0.25">
      <c r="A873" s="248"/>
      <c r="B873" s="249"/>
      <c r="C873" s="247"/>
      <c r="R873" s="245"/>
      <c r="S873" s="245"/>
    </row>
    <row r="874" spans="1:20" ht="15" customHeight="1" x14ac:dyDescent="0.25">
      <c r="A874" s="248"/>
      <c r="B874" s="249"/>
      <c r="C874" s="247"/>
      <c r="R874" s="245"/>
      <c r="S874" s="245"/>
    </row>
    <row r="875" spans="1:20" ht="15" customHeight="1" x14ac:dyDescent="0.25">
      <c r="A875" s="248"/>
      <c r="B875" s="249"/>
      <c r="C875" s="247"/>
      <c r="R875" s="245"/>
      <c r="S875" s="245"/>
    </row>
    <row r="876" spans="1:20" ht="15" customHeight="1" x14ac:dyDescent="0.25">
      <c r="A876" s="248"/>
      <c r="B876" s="249"/>
      <c r="C876" s="247"/>
      <c r="R876" s="245"/>
      <c r="S876" s="245"/>
    </row>
    <row r="877" spans="1:20" ht="15" customHeight="1" x14ac:dyDescent="0.25">
      <c r="A877" s="248"/>
      <c r="B877" s="249"/>
      <c r="C877" s="247"/>
      <c r="R877" s="245"/>
      <c r="S877" s="245"/>
    </row>
    <row r="878" spans="1:20" ht="15" customHeight="1" x14ac:dyDescent="0.25">
      <c r="A878" s="248">
        <f>Q2_62!A250</f>
        <v>32</v>
      </c>
      <c r="B878" s="249" t="str">
        <f>Q2_62!B250</f>
        <v>KPI</v>
      </c>
      <c r="C878" s="247"/>
      <c r="R878" s="245"/>
      <c r="S878" s="245"/>
    </row>
    <row r="879" spans="1:20" ht="15" customHeight="1" x14ac:dyDescent="0.25">
      <c r="A879" s="248"/>
      <c r="B879" s="260">
        <f>VLOOKUP(A878,target_vlup,4,FALSE)</f>
        <v>0.4</v>
      </c>
      <c r="C879" s="247"/>
      <c r="R879" s="262"/>
      <c r="S879" s="245"/>
      <c r="T879" s="253" t="str">
        <f>VLOOKUP(A878,target_vlup,3,FALSE)</f>
        <v xml:space="preserve">1) อัตราส่วนของจำนวนผู้ยินยอมบริจาคอวัยวะจากผู้ป่วยสมองตาย ต่อ จำนวนผู้ป่วยเสียชีวิตใน รพ. </v>
      </c>
    </row>
    <row r="880" spans="1:20" ht="15" customHeight="1" x14ac:dyDescent="0.25">
      <c r="A880" s="248"/>
      <c r="B880" s="249"/>
      <c r="C880" s="247"/>
      <c r="R880" s="245"/>
      <c r="S880" s="245"/>
    </row>
    <row r="881" spans="1:19" ht="15" customHeight="1" x14ac:dyDescent="0.25">
      <c r="A881" s="248"/>
      <c r="B881" s="249"/>
      <c r="C881" s="247"/>
      <c r="R881" s="245"/>
      <c r="S881" s="245"/>
    </row>
    <row r="882" spans="1:19" ht="15" customHeight="1" x14ac:dyDescent="0.25">
      <c r="A882" s="248"/>
      <c r="B882" s="249"/>
      <c r="C882" s="247"/>
      <c r="R882" s="245"/>
      <c r="S882" s="245"/>
    </row>
    <row r="883" spans="1:19" ht="15" customHeight="1" x14ac:dyDescent="0.25">
      <c r="A883" s="248"/>
      <c r="B883" s="249"/>
      <c r="C883" s="247"/>
      <c r="R883" s="245"/>
      <c r="S883" s="245"/>
    </row>
    <row r="884" spans="1:19" ht="15" customHeight="1" x14ac:dyDescent="0.25">
      <c r="A884" s="248"/>
      <c r="B884" s="249"/>
      <c r="C884" s="247"/>
      <c r="R884" s="245"/>
      <c r="S884" s="245"/>
    </row>
    <row r="885" spans="1:19" ht="15" customHeight="1" x14ac:dyDescent="0.25">
      <c r="A885" s="248"/>
      <c r="B885" s="249"/>
      <c r="C885" s="247"/>
      <c r="R885" s="245"/>
      <c r="S885" s="245"/>
    </row>
    <row r="886" spans="1:19" ht="15" customHeight="1" x14ac:dyDescent="0.25">
      <c r="A886" s="248"/>
      <c r="B886" s="249"/>
      <c r="C886" s="247"/>
      <c r="R886" s="245"/>
      <c r="S886" s="245"/>
    </row>
    <row r="887" spans="1:19" ht="15" customHeight="1" x14ac:dyDescent="0.25">
      <c r="A887" s="248"/>
      <c r="B887" s="249"/>
      <c r="C887" s="247"/>
      <c r="R887" s="245"/>
      <c r="S887" s="245"/>
    </row>
    <row r="888" spans="1:19" ht="15" customHeight="1" x14ac:dyDescent="0.25">
      <c r="A888" s="248"/>
      <c r="B888" s="249"/>
      <c r="C888" s="247"/>
      <c r="R888" s="245"/>
      <c r="S888" s="245"/>
    </row>
    <row r="889" spans="1:19" ht="15" customHeight="1" x14ac:dyDescent="0.25">
      <c r="A889" s="248"/>
      <c r="B889" s="249"/>
      <c r="C889" s="247"/>
      <c r="R889" s="245"/>
      <c r="S889" s="245"/>
    </row>
    <row r="890" spans="1:19" ht="15" customHeight="1" x14ac:dyDescent="0.25">
      <c r="A890" s="248"/>
      <c r="B890" s="249"/>
      <c r="C890" s="247"/>
      <c r="R890" s="245"/>
      <c r="S890" s="245"/>
    </row>
    <row r="891" spans="1:19" ht="15" customHeight="1" x14ac:dyDescent="0.25">
      <c r="A891" s="248"/>
      <c r="B891" s="249"/>
      <c r="C891" s="247"/>
      <c r="R891" s="245"/>
      <c r="S891" s="245"/>
    </row>
    <row r="892" spans="1:19" ht="15" customHeight="1" x14ac:dyDescent="0.25">
      <c r="A892" s="248"/>
      <c r="B892" s="249"/>
      <c r="C892" s="247"/>
      <c r="R892" s="245"/>
      <c r="S892" s="245"/>
    </row>
    <row r="893" spans="1:19" ht="15" customHeight="1" x14ac:dyDescent="0.25">
      <c r="A893" s="248"/>
      <c r="B893" s="249"/>
      <c r="C893" s="247"/>
      <c r="R893" s="245"/>
      <c r="S893" s="245"/>
    </row>
    <row r="894" spans="1:19" ht="15" customHeight="1" x14ac:dyDescent="0.25">
      <c r="A894" s="248"/>
      <c r="B894" s="249"/>
      <c r="C894" s="247"/>
      <c r="R894" s="245"/>
      <c r="S894" s="245"/>
    </row>
    <row r="895" spans="1:19" ht="15" customHeight="1" x14ac:dyDescent="0.25">
      <c r="A895" s="248"/>
      <c r="B895" s="249"/>
      <c r="C895" s="247"/>
      <c r="R895" s="245"/>
      <c r="S895" s="245"/>
    </row>
    <row r="896" spans="1:19" ht="15" customHeight="1" x14ac:dyDescent="0.25">
      <c r="A896" s="248"/>
      <c r="B896" s="249"/>
      <c r="C896" s="247"/>
      <c r="R896" s="245"/>
      <c r="S896" s="245"/>
    </row>
    <row r="897" spans="1:20" ht="15" customHeight="1" x14ac:dyDescent="0.25">
      <c r="A897" s="248"/>
      <c r="B897" s="249"/>
      <c r="C897" s="247"/>
      <c r="R897" s="245"/>
      <c r="S897" s="245"/>
    </row>
    <row r="898" spans="1:20" ht="15" customHeight="1" x14ac:dyDescent="0.25">
      <c r="A898" s="248"/>
      <c r="B898" s="249"/>
      <c r="C898" s="247"/>
      <c r="R898" s="245"/>
      <c r="S898" s="245"/>
    </row>
    <row r="899" spans="1:20" ht="15" customHeight="1" x14ac:dyDescent="0.25">
      <c r="A899" s="248"/>
      <c r="B899" s="249"/>
      <c r="C899" s="247"/>
      <c r="R899" s="245"/>
      <c r="S899" s="245"/>
    </row>
    <row r="900" spans="1:20" ht="15" customHeight="1" x14ac:dyDescent="0.25">
      <c r="A900" s="248"/>
      <c r="B900" s="249"/>
      <c r="C900" s="247"/>
      <c r="R900" s="245"/>
      <c r="S900" s="245"/>
    </row>
    <row r="901" spans="1:20" ht="15" customHeight="1" x14ac:dyDescent="0.25">
      <c r="A901" s="248"/>
      <c r="B901" s="249"/>
      <c r="C901" s="247"/>
      <c r="R901" s="245"/>
      <c r="S901" s="245"/>
    </row>
    <row r="902" spans="1:20" ht="15" customHeight="1" x14ac:dyDescent="0.25">
      <c r="A902" s="248"/>
      <c r="B902" s="249"/>
      <c r="C902" s="247"/>
      <c r="N902" s="280">
        <f ca="1">NOW()</f>
        <v>43565.748230671299</v>
      </c>
      <c r="O902" s="280"/>
      <c r="R902" s="245"/>
      <c r="S902" s="245"/>
    </row>
    <row r="903" spans="1:20" ht="15" customHeight="1" x14ac:dyDescent="0.25">
      <c r="A903" s="248"/>
      <c r="B903" s="249"/>
      <c r="C903" s="247"/>
      <c r="R903" s="245"/>
      <c r="S903" s="245"/>
    </row>
    <row r="904" spans="1:20" ht="15" customHeight="1" x14ac:dyDescent="0.25">
      <c r="A904" s="248">
        <f>Q2_62!A254</f>
        <v>33</v>
      </c>
      <c r="B904" s="249" t="str">
        <f>Q2_62!B254</f>
        <v>PA</v>
      </c>
      <c r="C904" s="247"/>
      <c r="R904" s="245"/>
      <c r="S904" s="245"/>
    </row>
    <row r="905" spans="1:20" ht="15" customHeight="1" x14ac:dyDescent="0.25">
      <c r="A905" s="248"/>
      <c r="B905" s="260">
        <f>VLOOKUP(A904,target_vlup,4,FALSE)</f>
        <v>20</v>
      </c>
      <c r="C905" s="247"/>
      <c r="R905" s="262"/>
      <c r="S905" s="245"/>
      <c r="T905" s="253" t="str">
        <f>VLOOKUP(A904,target_vlup,3,FALSE)</f>
        <v>*1) ร้อยละผู้ติดยาเสพติดที่บำบัดครบตามเกณฑ์ฯ และได้รับการติดตามดูแลต่อเนื่อง 1 ปี (Retention Rate 1 year)</v>
      </c>
    </row>
    <row r="906" spans="1:20" ht="15" customHeight="1" x14ac:dyDescent="0.25">
      <c r="A906" s="248">
        <f>Q2_62!A257</f>
        <v>34</v>
      </c>
      <c r="B906" s="249" t="str">
        <f>Q2_62!B257</f>
        <v>PA</v>
      </c>
      <c r="C906" s="247"/>
      <c r="R906" s="245"/>
      <c r="S906" s="245"/>
    </row>
    <row r="907" spans="1:20" ht="15" customHeight="1" x14ac:dyDescent="0.25">
      <c r="A907" s="248"/>
      <c r="B907" s="260">
        <f>VLOOKUP(A906,target_vlup,4,FALSE)</f>
        <v>40</v>
      </c>
      <c r="C907" s="247"/>
      <c r="R907" s="262"/>
      <c r="S907" s="245"/>
      <c r="T907" s="253" t="str">
        <f>VLOOKUP(A906,target_vlup,3,FALSE)</f>
        <v>*2) ร้อยละของผู้ใช้ ผู้เสพที่บำบัดครบตามเกณฑ์ที่กำหนดของแต่ละระบบหยุดเสพต่อเนื่องหลังจำหน่ายจากการบำบัด 3 เดือน  (3 month remission rate)</v>
      </c>
    </row>
    <row r="908" spans="1:20" ht="15" customHeight="1" x14ac:dyDescent="0.25">
      <c r="A908" s="248"/>
      <c r="B908" s="249"/>
      <c r="C908" s="247"/>
      <c r="R908" s="245"/>
      <c r="S908" s="245"/>
    </row>
    <row r="909" spans="1:20" ht="15" customHeight="1" x14ac:dyDescent="0.25">
      <c r="A909" s="248"/>
      <c r="B909" s="249"/>
      <c r="C909" s="247"/>
      <c r="R909" s="245"/>
      <c r="S909" s="245"/>
    </row>
    <row r="910" spans="1:20" ht="15" customHeight="1" x14ac:dyDescent="0.25">
      <c r="A910" s="248"/>
      <c r="B910" s="249"/>
      <c r="C910" s="247"/>
      <c r="R910" s="245"/>
      <c r="S910" s="245"/>
    </row>
    <row r="911" spans="1:20" ht="15" customHeight="1" x14ac:dyDescent="0.25">
      <c r="A911" s="248"/>
      <c r="B911" s="249"/>
      <c r="C911" s="247"/>
      <c r="R911" s="245"/>
      <c r="S911" s="245"/>
    </row>
    <row r="912" spans="1:20" ht="15" customHeight="1" x14ac:dyDescent="0.25">
      <c r="A912" s="248"/>
      <c r="B912" s="249"/>
      <c r="C912" s="247"/>
      <c r="R912" s="245"/>
      <c r="S912" s="245"/>
    </row>
    <row r="913" spans="1:19" ht="15" customHeight="1" x14ac:dyDescent="0.25">
      <c r="A913" s="248"/>
      <c r="B913" s="249"/>
      <c r="C913" s="247"/>
      <c r="R913" s="245"/>
      <c r="S913" s="245"/>
    </row>
    <row r="914" spans="1:19" ht="15" customHeight="1" x14ac:dyDescent="0.25">
      <c r="A914" s="248"/>
      <c r="B914" s="249"/>
      <c r="C914" s="247"/>
      <c r="R914" s="245"/>
      <c r="S914" s="245"/>
    </row>
    <row r="915" spans="1:19" ht="15" customHeight="1" x14ac:dyDescent="0.25">
      <c r="A915" s="248"/>
      <c r="B915" s="249"/>
      <c r="C915" s="247"/>
      <c r="R915" s="245"/>
      <c r="S915" s="245"/>
    </row>
    <row r="916" spans="1:19" ht="15" customHeight="1" x14ac:dyDescent="0.25">
      <c r="A916" s="248"/>
      <c r="B916" s="249"/>
      <c r="C916" s="247"/>
      <c r="R916" s="245"/>
      <c r="S916" s="245"/>
    </row>
    <row r="917" spans="1:19" ht="15" customHeight="1" x14ac:dyDescent="0.25">
      <c r="A917" s="248"/>
      <c r="B917" s="249"/>
      <c r="C917" s="247"/>
      <c r="R917" s="245"/>
      <c r="S917" s="245"/>
    </row>
    <row r="918" spans="1:19" ht="15" customHeight="1" x14ac:dyDescent="0.25">
      <c r="A918" s="248"/>
      <c r="B918" s="249"/>
      <c r="C918" s="247"/>
      <c r="R918" s="245"/>
      <c r="S918" s="245"/>
    </row>
    <row r="919" spans="1:19" ht="15" customHeight="1" x14ac:dyDescent="0.25">
      <c r="A919" s="248"/>
      <c r="B919" s="249"/>
      <c r="C919" s="247"/>
      <c r="R919" s="245"/>
      <c r="S919" s="245"/>
    </row>
    <row r="920" spans="1:19" ht="15" customHeight="1" x14ac:dyDescent="0.25">
      <c r="A920" s="248"/>
      <c r="B920" s="249"/>
      <c r="C920" s="247"/>
      <c r="R920" s="245"/>
      <c r="S920" s="245"/>
    </row>
    <row r="921" spans="1:19" ht="15" customHeight="1" x14ac:dyDescent="0.25">
      <c r="A921" s="248"/>
      <c r="B921" s="249"/>
      <c r="C921" s="247"/>
      <c r="R921" s="245"/>
      <c r="S921" s="245"/>
    </row>
    <row r="922" spans="1:19" ht="15" customHeight="1" x14ac:dyDescent="0.25">
      <c r="A922" s="248"/>
      <c r="B922" s="249"/>
      <c r="C922" s="247"/>
      <c r="R922" s="245"/>
      <c r="S922" s="245"/>
    </row>
    <row r="923" spans="1:19" ht="15" customHeight="1" x14ac:dyDescent="0.25">
      <c r="A923" s="248"/>
      <c r="B923" s="249"/>
      <c r="C923" s="247"/>
      <c r="R923" s="245"/>
      <c r="S923" s="245"/>
    </row>
    <row r="924" spans="1:19" ht="15" customHeight="1" x14ac:dyDescent="0.25">
      <c r="A924" s="248"/>
      <c r="B924" s="249"/>
      <c r="C924" s="247"/>
      <c r="R924" s="245"/>
      <c r="S924" s="245"/>
    </row>
    <row r="925" spans="1:19" ht="15" customHeight="1" x14ac:dyDescent="0.25">
      <c r="A925" s="248"/>
      <c r="B925" s="249"/>
      <c r="C925" s="247"/>
      <c r="R925" s="245"/>
      <c r="S925" s="245"/>
    </row>
    <row r="926" spans="1:19" ht="15" customHeight="1" x14ac:dyDescent="0.25">
      <c r="A926" s="248"/>
      <c r="B926" s="249"/>
      <c r="C926" s="247"/>
      <c r="R926" s="245"/>
      <c r="S926" s="245"/>
    </row>
    <row r="927" spans="1:19" ht="15" customHeight="1" x14ac:dyDescent="0.25">
      <c r="A927" s="248"/>
      <c r="B927" s="249"/>
      <c r="C927" s="247"/>
      <c r="R927" s="245"/>
      <c r="S927" s="245"/>
    </row>
    <row r="928" spans="1:19" ht="15" customHeight="1" x14ac:dyDescent="0.25">
      <c r="A928" s="248"/>
      <c r="B928" s="249"/>
      <c r="C928" s="247"/>
      <c r="R928" s="245"/>
      <c r="S928" s="245"/>
    </row>
    <row r="929" spans="1:20" ht="15" customHeight="1" x14ac:dyDescent="0.25">
      <c r="A929" s="248"/>
      <c r="B929" s="249"/>
      <c r="C929" s="247"/>
      <c r="R929" s="245"/>
      <c r="S929" s="245"/>
    </row>
    <row r="930" spans="1:20" ht="15" customHeight="1" x14ac:dyDescent="0.25">
      <c r="A930" s="248"/>
      <c r="B930" s="249"/>
      <c r="C930" s="247"/>
      <c r="R930" s="245"/>
      <c r="S930" s="245"/>
    </row>
    <row r="931" spans="1:20" ht="15" customHeight="1" x14ac:dyDescent="0.25">
      <c r="A931" s="248">
        <f>Q2_62!A261</f>
        <v>35</v>
      </c>
      <c r="B931" s="249" t="str">
        <f>Q2_62!B261</f>
        <v>KPI</v>
      </c>
      <c r="C931" s="247"/>
      <c r="R931" s="245"/>
      <c r="S931" s="245"/>
    </row>
    <row r="932" spans="1:20" ht="15" customHeight="1" x14ac:dyDescent="0.25">
      <c r="A932" s="248">
        <f>Q2_62!A262</f>
        <v>35.1</v>
      </c>
      <c r="B932" s="260">
        <f>VLOOKUP(A931,target_vlup,4,FALSE)</f>
        <v>25</v>
      </c>
      <c r="C932" s="247"/>
      <c r="R932" s="262"/>
      <c r="S932" s="245"/>
      <c r="T932" s="253" t="str">
        <f>VLOOKUP(A931,target_vlup,3,FALSE)</f>
        <v>1) รพ. ระดับ M และ F ที่ให้การบริบาลฟื้นสภาพระยะกลางแบบผู้ป่วยใน (intermediate bed/ward)</v>
      </c>
    </row>
    <row r="933" spans="1:20" ht="15" customHeight="1" x14ac:dyDescent="0.25">
      <c r="A933" s="248"/>
      <c r="B933" s="260">
        <f>VLOOKUP(A932,target_vlup,4,FALSE)</f>
        <v>50</v>
      </c>
      <c r="C933" s="247"/>
      <c r="R933" s="245"/>
      <c r="S933" s="245"/>
      <c r="T933" s="253" t="str">
        <f>VLOOKUP(A932,target_vlup,3,FALSE)</f>
        <v>1.1) ผู้ป่วย Stroke, Traumatic Brain Injury และ Spinal Cord Injury ที่รอดชีวิตและมีคะแนน Barthel index &lt;15 รวมทั้งคะแนน Barthel index &gt;15 with multiple impairment ได้รับการบริบาลฟื้นสภาพระยะกลางและติดตามจนครบ 6 เดือน หรือจน Barthel index = 20</v>
      </c>
    </row>
    <row r="934" spans="1:20" ht="15" customHeight="1" x14ac:dyDescent="0.25">
      <c r="A934" s="248"/>
      <c r="B934" s="249"/>
      <c r="C934" s="247"/>
      <c r="R934" s="245"/>
      <c r="S934" s="245"/>
    </row>
    <row r="935" spans="1:20" ht="15" customHeight="1" x14ac:dyDescent="0.25">
      <c r="A935" s="248"/>
      <c r="B935" s="249"/>
      <c r="C935" s="247"/>
      <c r="R935" s="245"/>
      <c r="S935" s="245"/>
    </row>
    <row r="936" spans="1:20" ht="15" customHeight="1" x14ac:dyDescent="0.25">
      <c r="A936" s="248"/>
      <c r="B936" s="249"/>
      <c r="C936" s="247"/>
      <c r="R936" s="245"/>
      <c r="S936" s="245"/>
      <c r="T936" s="246" t="s">
        <v>401</v>
      </c>
    </row>
    <row r="937" spans="1:20" ht="15" customHeight="1" x14ac:dyDescent="0.25">
      <c r="A937" s="248"/>
      <c r="B937" s="249"/>
      <c r="C937" s="247"/>
      <c r="R937" s="245"/>
      <c r="S937" s="245"/>
      <c r="T937" s="246" t="s">
        <v>299</v>
      </c>
    </row>
    <row r="938" spans="1:20" ht="15" customHeight="1" x14ac:dyDescent="0.25">
      <c r="A938" s="248"/>
      <c r="B938" s="249"/>
      <c r="C938" s="247"/>
      <c r="R938" s="245"/>
      <c r="S938" s="245"/>
    </row>
    <row r="939" spans="1:20" ht="15" customHeight="1" x14ac:dyDescent="0.25">
      <c r="A939" s="248"/>
      <c r="B939" s="249"/>
      <c r="C939" s="247"/>
      <c r="R939" s="245"/>
      <c r="S939" s="245"/>
    </row>
    <row r="940" spans="1:20" ht="15" customHeight="1" x14ac:dyDescent="0.25">
      <c r="A940" s="248"/>
      <c r="B940" s="249"/>
      <c r="C940" s="247"/>
      <c r="R940" s="245"/>
      <c r="S940" s="245"/>
    </row>
    <row r="941" spans="1:20" ht="15" customHeight="1" x14ac:dyDescent="0.25">
      <c r="A941" s="248"/>
      <c r="B941" s="249"/>
      <c r="C941" s="247"/>
      <c r="R941" s="245"/>
      <c r="S941" s="245"/>
    </row>
    <row r="942" spans="1:20" ht="15" customHeight="1" x14ac:dyDescent="0.25">
      <c r="A942" s="248"/>
      <c r="B942" s="249"/>
      <c r="C942" s="247"/>
      <c r="R942" s="245"/>
      <c r="S942" s="245"/>
    </row>
    <row r="943" spans="1:20" ht="15" customHeight="1" x14ac:dyDescent="0.25">
      <c r="A943" s="248"/>
      <c r="B943" s="249"/>
      <c r="C943" s="247"/>
      <c r="R943" s="245"/>
      <c r="S943" s="245"/>
    </row>
    <row r="944" spans="1:20" ht="15" customHeight="1" x14ac:dyDescent="0.25">
      <c r="A944" s="248"/>
      <c r="B944" s="249"/>
      <c r="C944" s="247"/>
      <c r="R944" s="245"/>
      <c r="S944" s="245"/>
    </row>
    <row r="945" spans="1:20" ht="15" customHeight="1" x14ac:dyDescent="0.25">
      <c r="A945" s="248"/>
      <c r="B945" s="249"/>
      <c r="C945" s="247"/>
      <c r="R945" s="245"/>
      <c r="S945" s="245"/>
    </row>
    <row r="946" spans="1:20" ht="15" customHeight="1" x14ac:dyDescent="0.25">
      <c r="A946" s="248"/>
      <c r="B946" s="249"/>
      <c r="C946" s="247"/>
      <c r="R946" s="245"/>
      <c r="S946" s="245"/>
    </row>
    <row r="947" spans="1:20" ht="15" customHeight="1" x14ac:dyDescent="0.25">
      <c r="A947" s="248"/>
      <c r="B947" s="249"/>
      <c r="C947" s="247"/>
      <c r="R947" s="245"/>
      <c r="S947" s="245"/>
    </row>
    <row r="948" spans="1:20" ht="15" customHeight="1" x14ac:dyDescent="0.25">
      <c r="A948" s="248"/>
      <c r="B948" s="249"/>
      <c r="C948" s="247"/>
      <c r="R948" s="245"/>
      <c r="S948" s="245"/>
    </row>
    <row r="949" spans="1:20" ht="15" customHeight="1" x14ac:dyDescent="0.25">
      <c r="A949" s="248"/>
      <c r="B949" s="249"/>
      <c r="C949" s="247"/>
      <c r="R949" s="245"/>
      <c r="S949" s="245"/>
    </row>
    <row r="950" spans="1:20" ht="15" customHeight="1" x14ac:dyDescent="0.25">
      <c r="A950" s="248"/>
      <c r="B950" s="249"/>
      <c r="C950" s="247"/>
      <c r="R950" s="245"/>
      <c r="S950" s="245"/>
    </row>
    <row r="951" spans="1:20" ht="15" customHeight="1" x14ac:dyDescent="0.25">
      <c r="A951" s="248"/>
      <c r="B951" s="249"/>
      <c r="C951" s="247"/>
      <c r="R951" s="245"/>
      <c r="S951" s="245"/>
    </row>
    <row r="952" spans="1:20" ht="15" customHeight="1" x14ac:dyDescent="0.25">
      <c r="A952" s="248"/>
      <c r="B952" s="249"/>
      <c r="C952" s="247"/>
      <c r="R952" s="245"/>
      <c r="S952" s="245"/>
    </row>
    <row r="953" spans="1:20" ht="15" customHeight="1" x14ac:dyDescent="0.25">
      <c r="A953" s="248"/>
      <c r="B953" s="249"/>
      <c r="C953" s="247"/>
      <c r="R953" s="245"/>
      <c r="S953" s="245"/>
    </row>
    <row r="954" spans="1:20" ht="15" customHeight="1" x14ac:dyDescent="0.25">
      <c r="A954" s="248"/>
      <c r="B954" s="249"/>
      <c r="C954" s="247"/>
      <c r="R954" s="245"/>
      <c r="S954" s="245"/>
    </row>
    <row r="955" spans="1:20" ht="15" customHeight="1" x14ac:dyDescent="0.25">
      <c r="A955" s="248"/>
      <c r="B955" s="249"/>
      <c r="C955" s="247"/>
      <c r="N955" s="280">
        <f ca="1">NOW()</f>
        <v>43565.748230671299</v>
      </c>
      <c r="O955" s="280"/>
      <c r="R955" s="245"/>
      <c r="S955" s="245"/>
    </row>
    <row r="956" spans="1:20" ht="15" customHeight="1" x14ac:dyDescent="0.25">
      <c r="A956" s="248"/>
      <c r="B956" s="249"/>
      <c r="C956" s="247"/>
      <c r="R956" s="245"/>
      <c r="S956" s="245"/>
    </row>
    <row r="957" spans="1:20" ht="15" customHeight="1" x14ac:dyDescent="0.25">
      <c r="A957" s="248">
        <f>Q2_62!A268</f>
        <v>36</v>
      </c>
      <c r="B957" s="249" t="str">
        <f>Q2_62!B268</f>
        <v>KPI</v>
      </c>
      <c r="C957" s="247"/>
      <c r="R957" s="245"/>
      <c r="S957" s="245"/>
      <c r="T957" s="253"/>
    </row>
    <row r="958" spans="1:20" ht="15" customHeight="1" x14ac:dyDescent="0.25">
      <c r="A958" s="248"/>
      <c r="B958" s="260">
        <f>VLOOKUP(A957,target_vlup,4,FALSE)</f>
        <v>20</v>
      </c>
      <c r="C958" s="247"/>
      <c r="R958" s="245"/>
      <c r="S958" s="245"/>
      <c r="T958" s="253" t="str">
        <f>VLOOKUP(A957,target_vlup,3,FALSE)</f>
        <v>1) ร้อยละของผู้ป่วยที่เข้ารับการผ่าตัดแบบ One Day Surgery</v>
      </c>
    </row>
    <row r="959" spans="1:20" ht="15" customHeight="1" x14ac:dyDescent="0.25">
      <c r="A959" s="248"/>
      <c r="B959" s="249"/>
      <c r="C959" s="247"/>
      <c r="R959" s="245"/>
      <c r="S959" s="245"/>
    </row>
    <row r="960" spans="1:20" ht="15" customHeight="1" x14ac:dyDescent="0.25">
      <c r="A960" s="248"/>
      <c r="B960" s="249"/>
      <c r="C960" s="247"/>
      <c r="R960" s="245"/>
      <c r="S960" s="245"/>
    </row>
    <row r="961" spans="1:19" ht="15" customHeight="1" x14ac:dyDescent="0.25">
      <c r="A961" s="248"/>
      <c r="B961" s="249"/>
      <c r="C961" s="247"/>
      <c r="R961" s="245"/>
      <c r="S961" s="245"/>
    </row>
    <row r="962" spans="1:19" ht="15" customHeight="1" x14ac:dyDescent="0.25">
      <c r="A962" s="248"/>
      <c r="B962" s="249"/>
      <c r="C962" s="247"/>
      <c r="R962" s="245"/>
      <c r="S962" s="245"/>
    </row>
    <row r="963" spans="1:19" ht="15" customHeight="1" x14ac:dyDescent="0.25">
      <c r="A963" s="248"/>
      <c r="B963" s="249"/>
      <c r="C963" s="247"/>
      <c r="R963" s="245"/>
      <c r="S963" s="245"/>
    </row>
    <row r="964" spans="1:19" ht="15" customHeight="1" x14ac:dyDescent="0.25">
      <c r="A964" s="248"/>
      <c r="B964" s="249"/>
      <c r="C964" s="247"/>
      <c r="R964" s="245"/>
      <c r="S964" s="245"/>
    </row>
    <row r="965" spans="1:19" ht="15" customHeight="1" x14ac:dyDescent="0.25">
      <c r="A965" s="248"/>
      <c r="B965" s="249"/>
      <c r="C965" s="247"/>
      <c r="R965" s="245"/>
      <c r="S965" s="245"/>
    </row>
    <row r="966" spans="1:19" ht="15" customHeight="1" x14ac:dyDescent="0.25">
      <c r="A966" s="248"/>
      <c r="B966" s="249"/>
      <c r="C966" s="247"/>
      <c r="R966" s="245"/>
      <c r="S966" s="245"/>
    </row>
    <row r="967" spans="1:19" ht="15" customHeight="1" x14ac:dyDescent="0.25">
      <c r="A967" s="248"/>
      <c r="B967" s="249"/>
      <c r="C967" s="247"/>
      <c r="R967" s="245"/>
      <c r="S967" s="245"/>
    </row>
    <row r="968" spans="1:19" ht="15" customHeight="1" x14ac:dyDescent="0.25">
      <c r="A968" s="248"/>
      <c r="B968" s="249"/>
      <c r="C968" s="247"/>
      <c r="R968" s="245"/>
      <c r="S968" s="245"/>
    </row>
    <row r="969" spans="1:19" ht="15" customHeight="1" x14ac:dyDescent="0.25">
      <c r="A969" s="248"/>
      <c r="B969" s="249"/>
      <c r="C969" s="247"/>
      <c r="R969" s="245"/>
      <c r="S969" s="245"/>
    </row>
    <row r="970" spans="1:19" ht="15" customHeight="1" x14ac:dyDescent="0.25">
      <c r="A970" s="248"/>
      <c r="B970" s="249"/>
      <c r="C970" s="247"/>
      <c r="R970" s="245"/>
      <c r="S970" s="245"/>
    </row>
    <row r="971" spans="1:19" ht="15" customHeight="1" x14ac:dyDescent="0.25">
      <c r="A971" s="248"/>
      <c r="B971" s="249"/>
      <c r="C971" s="247"/>
      <c r="R971" s="245"/>
      <c r="S971" s="245"/>
    </row>
    <row r="972" spans="1:19" ht="15" customHeight="1" x14ac:dyDescent="0.25">
      <c r="A972" s="248"/>
      <c r="B972" s="249"/>
      <c r="C972" s="247"/>
      <c r="R972" s="245"/>
      <c r="S972" s="245"/>
    </row>
    <row r="973" spans="1:19" ht="15" customHeight="1" x14ac:dyDescent="0.25">
      <c r="A973" s="248"/>
      <c r="B973" s="249"/>
      <c r="C973" s="247"/>
      <c r="R973" s="245"/>
      <c r="S973" s="245"/>
    </row>
    <row r="974" spans="1:19" ht="15" customHeight="1" x14ac:dyDescent="0.25">
      <c r="A974" s="248"/>
      <c r="B974" s="249"/>
      <c r="C974" s="247"/>
      <c r="R974" s="245"/>
      <c r="S974" s="245"/>
    </row>
    <row r="975" spans="1:19" ht="15" customHeight="1" x14ac:dyDescent="0.25">
      <c r="A975" s="248"/>
      <c r="B975" s="249"/>
      <c r="C975" s="247"/>
      <c r="R975" s="245"/>
      <c r="S975" s="245"/>
    </row>
    <row r="976" spans="1:19" ht="15" customHeight="1" x14ac:dyDescent="0.25">
      <c r="A976" s="248"/>
      <c r="B976" s="249"/>
      <c r="C976" s="247"/>
      <c r="R976" s="245"/>
      <c r="S976" s="245"/>
    </row>
    <row r="977" spans="1:20" ht="15" customHeight="1" x14ac:dyDescent="0.25">
      <c r="A977" s="248"/>
      <c r="B977" s="249"/>
      <c r="C977" s="247"/>
      <c r="R977" s="245"/>
      <c r="S977" s="245"/>
    </row>
    <row r="978" spans="1:20" ht="15" customHeight="1" x14ac:dyDescent="0.25">
      <c r="A978" s="248"/>
      <c r="B978" s="249"/>
      <c r="C978" s="247"/>
      <c r="R978" s="245"/>
      <c r="S978" s="245"/>
    </row>
    <row r="979" spans="1:20" ht="15" customHeight="1" x14ac:dyDescent="0.25">
      <c r="A979" s="248"/>
      <c r="B979" s="249"/>
      <c r="C979" s="247"/>
      <c r="R979" s="245"/>
      <c r="S979" s="245"/>
    </row>
    <row r="980" spans="1:20" ht="15" customHeight="1" x14ac:dyDescent="0.25">
      <c r="A980" s="248"/>
      <c r="B980" s="249"/>
      <c r="C980" s="247"/>
      <c r="R980" s="245"/>
      <c r="S980" s="245"/>
    </row>
    <row r="981" spans="1:20" ht="15" customHeight="1" x14ac:dyDescent="0.25">
      <c r="A981" s="248"/>
      <c r="B981" s="249"/>
      <c r="C981" s="247"/>
      <c r="R981" s="245"/>
      <c r="S981" s="245"/>
    </row>
    <row r="982" spans="1:20" ht="15" customHeight="1" x14ac:dyDescent="0.25">
      <c r="A982" s="248"/>
      <c r="B982" s="249"/>
      <c r="C982" s="247"/>
      <c r="R982" s="245"/>
      <c r="S982" s="245"/>
    </row>
    <row r="983" spans="1:20" ht="15" customHeight="1" x14ac:dyDescent="0.25">
      <c r="A983" s="248"/>
      <c r="B983" s="249"/>
      <c r="C983" s="247"/>
      <c r="R983" s="245"/>
      <c r="S983" s="245"/>
    </row>
    <row r="984" spans="1:20" ht="15" customHeight="1" x14ac:dyDescent="0.25">
      <c r="A984" s="248">
        <f>Q2_62!A273</f>
        <v>37</v>
      </c>
      <c r="B984" s="249" t="str">
        <f>Q2_62!B273</f>
        <v>PA</v>
      </c>
      <c r="C984" s="247"/>
      <c r="R984" s="245"/>
      <c r="S984" s="245"/>
      <c r="T984" s="253"/>
    </row>
    <row r="985" spans="1:20" ht="15" customHeight="1" x14ac:dyDescent="0.25">
      <c r="A985" s="248"/>
      <c r="B985" s="260">
        <f>VLOOKUP(A984,target_vlup,4,FALSE)</f>
        <v>15</v>
      </c>
      <c r="C985" s="247"/>
      <c r="R985" s="245"/>
      <c r="S985" s="245"/>
      <c r="T985" s="253" t="str">
        <f>VLOOKUP(A984,target_vlup,3,FALSE)</f>
        <v>*1) อัตราเสียชีวิตของผู้ป่วยวิกฤติฉุกเฉิน (triagel level 1) ภายใน 24 ชม. ใน รพ. A, S, M1</v>
      </c>
    </row>
    <row r="986" spans="1:20" ht="15" customHeight="1" x14ac:dyDescent="0.25">
      <c r="A986" s="248"/>
      <c r="B986" s="249"/>
      <c r="C986" s="247"/>
      <c r="R986" s="245"/>
      <c r="S986" s="245"/>
      <c r="T986" s="253"/>
    </row>
    <row r="987" spans="1:20" ht="15" customHeight="1" x14ac:dyDescent="0.25">
      <c r="A987" s="248"/>
      <c r="B987" s="249"/>
      <c r="C987" s="247"/>
      <c r="R987" s="245"/>
      <c r="S987" s="245"/>
      <c r="T987" s="253"/>
    </row>
    <row r="988" spans="1:20" ht="15" customHeight="1" x14ac:dyDescent="0.25">
      <c r="A988" s="248"/>
      <c r="B988" s="249"/>
      <c r="C988" s="247"/>
      <c r="R988" s="245"/>
      <c r="S988" s="245"/>
      <c r="T988" s="253"/>
    </row>
    <row r="989" spans="1:20" ht="15" customHeight="1" x14ac:dyDescent="0.25">
      <c r="A989" s="248"/>
      <c r="B989" s="249"/>
      <c r="C989" s="247"/>
      <c r="R989" s="245"/>
      <c r="S989" s="245"/>
      <c r="T989" s="253"/>
    </row>
    <row r="990" spans="1:20" ht="15" customHeight="1" x14ac:dyDescent="0.25">
      <c r="A990" s="248"/>
      <c r="B990" s="249"/>
      <c r="C990" s="247"/>
      <c r="R990" s="245"/>
      <c r="S990" s="245"/>
      <c r="T990" s="253"/>
    </row>
    <row r="991" spans="1:20" ht="15" customHeight="1" x14ac:dyDescent="0.25">
      <c r="A991" s="248"/>
      <c r="B991" s="249"/>
      <c r="C991" s="247"/>
      <c r="R991" s="245"/>
      <c r="S991" s="245"/>
    </row>
    <row r="992" spans="1:20" ht="15" customHeight="1" x14ac:dyDescent="0.25">
      <c r="A992" s="248"/>
      <c r="B992" s="249"/>
      <c r="C992" s="247"/>
      <c r="R992" s="245"/>
      <c r="S992" s="245"/>
    </row>
    <row r="993" spans="1:19" ht="15" customHeight="1" x14ac:dyDescent="0.25">
      <c r="A993" s="248"/>
      <c r="B993" s="249"/>
      <c r="C993" s="247"/>
      <c r="R993" s="245"/>
      <c r="S993" s="245"/>
    </row>
    <row r="994" spans="1:19" ht="15" customHeight="1" x14ac:dyDescent="0.25">
      <c r="A994" s="248"/>
      <c r="B994" s="249"/>
      <c r="C994" s="247"/>
      <c r="R994" s="245"/>
      <c r="S994" s="245"/>
    </row>
    <row r="995" spans="1:19" ht="15" customHeight="1" x14ac:dyDescent="0.25">
      <c r="A995" s="248"/>
      <c r="B995" s="249"/>
      <c r="C995" s="247"/>
      <c r="R995" s="245"/>
      <c r="S995" s="245"/>
    </row>
    <row r="996" spans="1:19" ht="15" customHeight="1" x14ac:dyDescent="0.25">
      <c r="A996" s="248"/>
      <c r="B996" s="249"/>
      <c r="C996" s="247"/>
      <c r="R996" s="245"/>
      <c r="S996" s="245"/>
    </row>
    <row r="997" spans="1:19" ht="15" customHeight="1" x14ac:dyDescent="0.25">
      <c r="A997" s="248"/>
      <c r="B997" s="249"/>
      <c r="C997" s="247"/>
      <c r="R997" s="245"/>
      <c r="S997" s="245"/>
    </row>
    <row r="998" spans="1:19" ht="15" customHeight="1" x14ac:dyDescent="0.25">
      <c r="A998" s="248"/>
      <c r="B998" s="249"/>
      <c r="C998" s="247"/>
      <c r="R998" s="245"/>
      <c r="S998" s="245"/>
    </row>
    <row r="999" spans="1:19" ht="15" customHeight="1" x14ac:dyDescent="0.25">
      <c r="A999" s="248"/>
      <c r="B999" s="249"/>
      <c r="C999" s="247"/>
      <c r="R999" s="245"/>
      <c r="S999" s="245"/>
    </row>
    <row r="1000" spans="1:19" ht="15" customHeight="1" x14ac:dyDescent="0.25">
      <c r="A1000" s="248"/>
      <c r="B1000" s="249"/>
      <c r="C1000" s="247"/>
      <c r="R1000" s="245"/>
      <c r="S1000" s="245"/>
    </row>
    <row r="1001" spans="1:19" ht="15" customHeight="1" x14ac:dyDescent="0.25">
      <c r="A1001" s="248"/>
      <c r="B1001" s="249"/>
      <c r="C1001" s="247"/>
      <c r="R1001" s="245"/>
      <c r="S1001" s="245"/>
    </row>
    <row r="1002" spans="1:19" ht="15" customHeight="1" x14ac:dyDescent="0.25">
      <c r="A1002" s="248"/>
      <c r="B1002" s="249"/>
      <c r="C1002" s="247"/>
      <c r="R1002" s="245"/>
      <c r="S1002" s="245"/>
    </row>
    <row r="1003" spans="1:19" ht="15" customHeight="1" x14ac:dyDescent="0.25">
      <c r="A1003" s="248"/>
      <c r="B1003" s="249"/>
      <c r="C1003" s="247"/>
      <c r="R1003" s="245"/>
      <c r="S1003" s="245"/>
    </row>
    <row r="1004" spans="1:19" ht="15" customHeight="1" x14ac:dyDescent="0.25">
      <c r="A1004" s="248"/>
      <c r="B1004" s="249"/>
      <c r="C1004" s="247"/>
      <c r="R1004" s="245"/>
      <c r="S1004" s="245"/>
    </row>
    <row r="1005" spans="1:19" ht="15" customHeight="1" x14ac:dyDescent="0.25">
      <c r="A1005" s="248"/>
      <c r="B1005" s="249"/>
      <c r="C1005" s="247"/>
      <c r="R1005" s="245"/>
      <c r="S1005" s="245"/>
    </row>
    <row r="1006" spans="1:19" ht="15" customHeight="1" x14ac:dyDescent="0.25">
      <c r="A1006" s="248"/>
      <c r="B1006" s="249"/>
      <c r="C1006" s="247"/>
      <c r="R1006" s="245"/>
      <c r="S1006" s="245"/>
    </row>
    <row r="1007" spans="1:19" ht="15" customHeight="1" x14ac:dyDescent="0.25">
      <c r="A1007" s="248"/>
      <c r="B1007" s="249"/>
      <c r="C1007" s="247"/>
      <c r="R1007" s="245"/>
      <c r="S1007" s="245"/>
    </row>
    <row r="1008" spans="1:19" ht="15" customHeight="1" x14ac:dyDescent="0.25">
      <c r="A1008" s="248"/>
      <c r="B1008" s="249"/>
      <c r="C1008" s="247"/>
      <c r="N1008" s="280">
        <f ca="1">NOW()</f>
        <v>43565.748230671299</v>
      </c>
      <c r="O1008" s="280"/>
      <c r="R1008" s="245"/>
      <c r="S1008" s="245"/>
    </row>
    <row r="1009" spans="1:20" ht="15" customHeight="1" x14ac:dyDescent="0.25">
      <c r="A1009" s="248"/>
      <c r="B1009" s="249"/>
      <c r="C1009" s="247"/>
      <c r="R1009" s="245"/>
      <c r="S1009" s="245"/>
    </row>
    <row r="1010" spans="1:20" ht="15" customHeight="1" x14ac:dyDescent="0.25">
      <c r="A1010" s="248" t="str">
        <f>Q2_62!A274</f>
        <v>371A</v>
      </c>
      <c r="B1010" s="260">
        <f>VLOOKUP(A1010,target_vlup,4,FALSE)</f>
        <v>60</v>
      </c>
      <c r="C1010" s="247"/>
      <c r="R1010" s="245"/>
      <c r="S1010" s="245"/>
      <c r="T1010" s="253" t="str">
        <f>VLOOKUP(A1010,target_vlup,3,FALSE)</f>
        <v>1.1 อัตราของผู้ป่วย trauma triage level 1 และมีข้อบ่งชี้ในการผ่าตัด ใน รพ. ระดับ A, S, M1 สามารถเข้าห้องผ่าตัดได้ภายใน 60 นาที ไม่ต่ำกว่าร้อยละ 80</v>
      </c>
    </row>
    <row r="1011" spans="1:20" ht="15" customHeight="1" x14ac:dyDescent="0.25">
      <c r="A1011" s="248" t="str">
        <f>Q2_62!A275</f>
        <v>371B</v>
      </c>
      <c r="B1011" s="260" t="str">
        <f>VLOOKUP(A1011,target_vlup,4,FALSE)</f>
        <v>Q4</v>
      </c>
      <c r="C1011" s="247"/>
      <c r="R1011" s="245"/>
      <c r="S1011" s="245"/>
      <c r="T1011" s="253" t="str">
        <f>VLOOKUP(A1011,target_vlup,3,FALSE)</f>
        <v>1.2 อัตราของผู้ป่วย triage level 1, 2 อยู่ในห้องฉุกเฉิน &lt;2 ชม. ใน รพ. ระดับ A, S, M1 ไม่ต่ำกว่าร้อยละ 60</v>
      </c>
    </row>
    <row r="1012" spans="1:20" ht="15" customHeight="1" x14ac:dyDescent="0.25">
      <c r="A1012" s="248" t="str">
        <f>Q2_62!A276</f>
        <v>372A</v>
      </c>
      <c r="B1012" s="260">
        <f>VLOOKUP(A1012,target_vlup,4,FALSE)</f>
        <v>100</v>
      </c>
      <c r="C1012" s="247"/>
      <c r="R1012" s="245"/>
      <c r="S1012" s="245"/>
      <c r="T1012" s="253" t="str">
        <f>VLOOKUP(A1012,target_vlup,3,FALSE)</f>
        <v>2.1 อัตราตายของผู้ป่วย PS score &gt;0.75 ใน รพ. ทุกระดับ และได้รับการทำ root cause analysis ไม่ต่ำกว่าร้อยละ 100</v>
      </c>
    </row>
    <row r="1013" spans="1:20" ht="15" customHeight="1" x14ac:dyDescent="0.25">
      <c r="A1013" s="248"/>
      <c r="B1013" s="249"/>
      <c r="C1013" s="247"/>
      <c r="R1013" s="245"/>
      <c r="S1013" s="245"/>
    </row>
    <row r="1014" spans="1:20" ht="15" customHeight="1" x14ac:dyDescent="0.25">
      <c r="A1014" s="248"/>
      <c r="B1014" s="249"/>
      <c r="C1014" s="247"/>
      <c r="R1014" s="245"/>
      <c r="S1014" s="245"/>
    </row>
    <row r="1015" spans="1:20" ht="15" customHeight="1" x14ac:dyDescent="0.25">
      <c r="A1015" s="248"/>
      <c r="B1015" s="249"/>
      <c r="C1015" s="247"/>
      <c r="R1015" s="245"/>
      <c r="S1015" s="245"/>
    </row>
    <row r="1016" spans="1:20" ht="15" customHeight="1" x14ac:dyDescent="0.25">
      <c r="A1016" s="248"/>
      <c r="B1016" s="249"/>
      <c r="C1016" s="247"/>
      <c r="R1016" s="245"/>
      <c r="S1016" s="245"/>
    </row>
    <row r="1017" spans="1:20" ht="15" customHeight="1" x14ac:dyDescent="0.25">
      <c r="A1017" s="248"/>
      <c r="B1017" s="249"/>
      <c r="C1017" s="247"/>
      <c r="R1017" s="245"/>
      <c r="S1017" s="245"/>
    </row>
    <row r="1018" spans="1:20" ht="15" customHeight="1" x14ac:dyDescent="0.25">
      <c r="A1018" s="248"/>
      <c r="B1018" s="249"/>
      <c r="C1018" s="247"/>
      <c r="R1018" s="245"/>
      <c r="S1018" s="245"/>
    </row>
    <row r="1019" spans="1:20" ht="15" customHeight="1" x14ac:dyDescent="0.25">
      <c r="A1019" s="248"/>
      <c r="B1019" s="249"/>
      <c r="C1019" s="247"/>
      <c r="R1019" s="245"/>
      <c r="S1019" s="245"/>
    </row>
    <row r="1020" spans="1:20" ht="15" customHeight="1" x14ac:dyDescent="0.25">
      <c r="A1020" s="248"/>
      <c r="B1020" s="249"/>
      <c r="C1020" s="247"/>
      <c r="R1020" s="245"/>
      <c r="S1020" s="245"/>
    </row>
    <row r="1021" spans="1:20" ht="15" customHeight="1" x14ac:dyDescent="0.25">
      <c r="A1021" s="248"/>
      <c r="B1021" s="249"/>
      <c r="C1021" s="247"/>
      <c r="R1021" s="245"/>
      <c r="S1021" s="245"/>
    </row>
    <row r="1022" spans="1:20" ht="15" customHeight="1" x14ac:dyDescent="0.25">
      <c r="A1022" s="248"/>
      <c r="B1022" s="249"/>
      <c r="C1022" s="247"/>
      <c r="R1022" s="245"/>
      <c r="S1022" s="245"/>
    </row>
    <row r="1023" spans="1:20" ht="15" customHeight="1" x14ac:dyDescent="0.25">
      <c r="A1023" s="248"/>
      <c r="B1023" s="249"/>
      <c r="C1023" s="247"/>
      <c r="R1023" s="245"/>
      <c r="S1023" s="245"/>
    </row>
    <row r="1024" spans="1:20" ht="15" customHeight="1" x14ac:dyDescent="0.25">
      <c r="A1024" s="248"/>
      <c r="B1024" s="249"/>
      <c r="C1024" s="247"/>
      <c r="R1024" s="245"/>
      <c r="S1024" s="245"/>
    </row>
    <row r="1025" spans="1:20" ht="15" customHeight="1" x14ac:dyDescent="0.25">
      <c r="A1025" s="248"/>
      <c r="B1025" s="249"/>
      <c r="C1025" s="247"/>
      <c r="R1025" s="245"/>
      <c r="S1025" s="245"/>
    </row>
    <row r="1026" spans="1:20" ht="15" customHeight="1" x14ac:dyDescent="0.25">
      <c r="A1026" s="248"/>
      <c r="B1026" s="249"/>
      <c r="C1026" s="247"/>
      <c r="R1026" s="245"/>
      <c r="S1026" s="245"/>
    </row>
    <row r="1027" spans="1:20" ht="15" customHeight="1" x14ac:dyDescent="0.25">
      <c r="A1027" s="248"/>
      <c r="B1027" s="249"/>
      <c r="C1027" s="247"/>
      <c r="R1027" s="245"/>
      <c r="S1027" s="245"/>
    </row>
    <row r="1028" spans="1:20" ht="15" customHeight="1" x14ac:dyDescent="0.25">
      <c r="A1028" s="248"/>
      <c r="B1028" s="249"/>
      <c r="C1028" s="247"/>
      <c r="R1028" s="245"/>
      <c r="S1028" s="245"/>
    </row>
    <row r="1029" spans="1:20" ht="15" customHeight="1" x14ac:dyDescent="0.25">
      <c r="A1029" s="248"/>
      <c r="B1029" s="249"/>
      <c r="C1029" s="247"/>
      <c r="R1029" s="245"/>
      <c r="S1029" s="245"/>
    </row>
    <row r="1030" spans="1:20" ht="15" customHeight="1" x14ac:dyDescent="0.25">
      <c r="A1030" s="248"/>
      <c r="B1030" s="249"/>
      <c r="C1030" s="247"/>
      <c r="R1030" s="245"/>
      <c r="S1030" s="245"/>
    </row>
    <row r="1031" spans="1:20" ht="15" customHeight="1" x14ac:dyDescent="0.25">
      <c r="A1031" s="248"/>
      <c r="B1031" s="249"/>
      <c r="C1031" s="247"/>
      <c r="R1031" s="245"/>
      <c r="S1031" s="245"/>
    </row>
    <row r="1032" spans="1:20" ht="15" customHeight="1" x14ac:dyDescent="0.25">
      <c r="A1032" s="248"/>
      <c r="B1032" s="249"/>
      <c r="C1032" s="247"/>
      <c r="R1032" s="245"/>
      <c r="S1032" s="245"/>
    </row>
    <row r="1033" spans="1:20" ht="15" customHeight="1" x14ac:dyDescent="0.25">
      <c r="A1033" s="248"/>
      <c r="B1033" s="249"/>
      <c r="C1033" s="247"/>
      <c r="R1033" s="245"/>
      <c r="S1033" s="245"/>
    </row>
    <row r="1034" spans="1:20" ht="15" customHeight="1" x14ac:dyDescent="0.25">
      <c r="A1034" s="248"/>
      <c r="B1034" s="249"/>
      <c r="C1034" s="247"/>
      <c r="R1034" s="245"/>
      <c r="S1034" s="245"/>
    </row>
    <row r="1035" spans="1:20" ht="15" customHeight="1" x14ac:dyDescent="0.25">
      <c r="A1035" s="248"/>
      <c r="B1035" s="249"/>
      <c r="C1035" s="247"/>
      <c r="R1035" s="245"/>
      <c r="S1035" s="245"/>
    </row>
    <row r="1036" spans="1:20" ht="15" customHeight="1" x14ac:dyDescent="0.25">
      <c r="A1036" s="248"/>
      <c r="B1036" s="249"/>
      <c r="C1036" s="247"/>
      <c r="R1036" s="245"/>
      <c r="S1036" s="245"/>
    </row>
    <row r="1037" spans="1:20" ht="15" customHeight="1" x14ac:dyDescent="0.25">
      <c r="A1037" s="248" t="str">
        <f>Q2_62!A277</f>
        <v>372B</v>
      </c>
      <c r="B1037" s="260">
        <f>VLOOKUP(A1037,target_vlup,4,FALSE)</f>
        <v>45</v>
      </c>
      <c r="C1037" s="247"/>
      <c r="R1037" s="245"/>
      <c r="S1037" s="245"/>
      <c r="T1037" s="253" t="str">
        <f>VLOOKUP(A1037,target_vlup,3,FALSE)</f>
        <v>2.2 อัตราตายผู้ป่วยบาดเจ็บรุนแรงต่อสมอง (mortality rate of severe traumatic brain injury) (รหัส ICD S 06.1 – S 06.9)</v>
      </c>
    </row>
    <row r="1038" spans="1:20" ht="15" customHeight="1" x14ac:dyDescent="0.25">
      <c r="A1038" s="248" t="str">
        <f>Q2_62!A278</f>
        <v>373A</v>
      </c>
      <c r="B1038" s="260" t="str">
        <f>VLOOKUP(A1038,target_vlup,4,FALSE)</f>
        <v>Q4</v>
      </c>
      <c r="C1038" s="247"/>
      <c r="R1038" s="245"/>
      <c r="S1038" s="245"/>
      <c r="T1038" s="253" t="str">
        <f>VLOOKUP(A1038,target_vlup,3,FALSE)</f>
        <v>3.1 อัตราของ TEA unit ใน รพ. ระดับ A, S, M1 ที่ผ่านเกณฑ์ประเมินคุณภาพ ไม่ต่ำกว่าร้อยละ 80</v>
      </c>
    </row>
    <row r="1039" spans="1:20" ht="15" customHeight="1" x14ac:dyDescent="0.25">
      <c r="A1039" s="248" t="str">
        <f>Q2_62!A279</f>
        <v>373B</v>
      </c>
      <c r="B1039" s="260" t="str">
        <f>VLOOKUP(A1039,target_vlup,4,FALSE)</f>
        <v>Q4</v>
      </c>
      <c r="C1039" s="247"/>
      <c r="R1039" s="245"/>
      <c r="S1039" s="245"/>
      <c r="T1039" s="253" t="str">
        <f>VLOOKUP(A1039,target_vlup,3,FALSE)</f>
        <v>3.2 อัตราของ รพ. ระดับ F2 ขึ้นไปที่ผ่านเกณฑ์ประเมิน ECS คุณภาพ ไม่ต่ำกว่าร้อยละ 80</v>
      </c>
    </row>
    <row r="1040" spans="1:20" ht="15" customHeight="1" x14ac:dyDescent="0.25">
      <c r="A1040" s="248"/>
      <c r="B1040" s="249"/>
      <c r="C1040" s="247"/>
      <c r="R1040" s="245"/>
      <c r="S1040" s="245"/>
    </row>
    <row r="1041" spans="1:19" ht="15" customHeight="1" x14ac:dyDescent="0.25">
      <c r="A1041" s="248"/>
      <c r="B1041" s="249"/>
      <c r="C1041" s="247"/>
      <c r="R1041" s="245"/>
      <c r="S1041" s="245"/>
    </row>
    <row r="1042" spans="1:19" ht="15" customHeight="1" x14ac:dyDescent="0.25">
      <c r="A1042" s="248"/>
      <c r="B1042" s="249"/>
      <c r="C1042" s="247"/>
      <c r="R1042" s="245"/>
      <c r="S1042" s="245"/>
    </row>
    <row r="1043" spans="1:19" ht="15" customHeight="1" x14ac:dyDescent="0.25">
      <c r="A1043" s="248"/>
      <c r="B1043" s="249"/>
      <c r="C1043" s="247"/>
      <c r="R1043" s="245"/>
      <c r="S1043" s="245"/>
    </row>
    <row r="1044" spans="1:19" ht="15" customHeight="1" x14ac:dyDescent="0.25">
      <c r="A1044" s="248"/>
      <c r="B1044" s="249"/>
      <c r="C1044" s="247"/>
      <c r="R1044" s="245"/>
      <c r="S1044" s="245"/>
    </row>
    <row r="1045" spans="1:19" ht="15" customHeight="1" x14ac:dyDescent="0.25">
      <c r="A1045" s="248"/>
      <c r="B1045" s="249"/>
      <c r="C1045" s="247"/>
      <c r="R1045" s="245"/>
      <c r="S1045" s="245"/>
    </row>
    <row r="1046" spans="1:19" ht="15" customHeight="1" x14ac:dyDescent="0.25">
      <c r="A1046" s="248"/>
      <c r="B1046" s="249"/>
      <c r="C1046" s="247"/>
      <c r="R1046" s="245"/>
      <c r="S1046" s="245"/>
    </row>
    <row r="1047" spans="1:19" ht="15" customHeight="1" x14ac:dyDescent="0.25">
      <c r="A1047" s="248"/>
      <c r="B1047" s="249"/>
      <c r="C1047" s="247"/>
      <c r="R1047" s="245"/>
      <c r="S1047" s="245"/>
    </row>
    <row r="1048" spans="1:19" ht="15" customHeight="1" x14ac:dyDescent="0.25">
      <c r="A1048" s="248"/>
      <c r="B1048" s="249"/>
      <c r="C1048" s="247"/>
      <c r="R1048" s="245"/>
      <c r="S1048" s="245"/>
    </row>
    <row r="1049" spans="1:19" ht="15" customHeight="1" x14ac:dyDescent="0.25">
      <c r="A1049" s="248"/>
      <c r="B1049" s="249"/>
      <c r="C1049" s="247"/>
      <c r="R1049" s="245"/>
      <c r="S1049" s="245"/>
    </row>
    <row r="1050" spans="1:19" ht="15" customHeight="1" x14ac:dyDescent="0.25">
      <c r="A1050" s="248"/>
      <c r="B1050" s="249"/>
      <c r="C1050" s="247"/>
      <c r="R1050" s="245"/>
      <c r="S1050" s="245"/>
    </row>
    <row r="1051" spans="1:19" ht="15" customHeight="1" x14ac:dyDescent="0.25">
      <c r="A1051" s="248"/>
      <c r="B1051" s="249"/>
      <c r="C1051" s="247"/>
      <c r="R1051" s="245"/>
      <c r="S1051" s="245"/>
    </row>
    <row r="1052" spans="1:19" ht="15" customHeight="1" x14ac:dyDescent="0.25">
      <c r="A1052" s="248"/>
      <c r="B1052" s="249"/>
      <c r="C1052" s="247"/>
      <c r="R1052" s="245"/>
      <c r="S1052" s="245"/>
    </row>
    <row r="1053" spans="1:19" ht="15" customHeight="1" x14ac:dyDescent="0.25">
      <c r="A1053" s="248"/>
      <c r="B1053" s="249"/>
      <c r="C1053" s="247"/>
      <c r="R1053" s="245"/>
      <c r="S1053" s="245"/>
    </row>
    <row r="1054" spans="1:19" ht="15" customHeight="1" x14ac:dyDescent="0.25">
      <c r="A1054" s="248"/>
      <c r="B1054" s="249"/>
      <c r="C1054" s="247"/>
      <c r="R1054" s="245"/>
      <c r="S1054" s="245"/>
    </row>
    <row r="1055" spans="1:19" ht="15" customHeight="1" x14ac:dyDescent="0.25">
      <c r="A1055" s="248"/>
      <c r="B1055" s="249"/>
      <c r="C1055" s="247"/>
      <c r="R1055" s="245"/>
      <c r="S1055" s="245"/>
    </row>
    <row r="1056" spans="1:19" ht="15" customHeight="1" x14ac:dyDescent="0.25">
      <c r="A1056" s="248"/>
      <c r="B1056" s="249"/>
      <c r="C1056" s="247"/>
      <c r="R1056" s="245"/>
      <c r="S1056" s="245"/>
    </row>
    <row r="1057" spans="1:20" ht="15" customHeight="1" x14ac:dyDescent="0.25">
      <c r="A1057" s="248"/>
      <c r="B1057" s="249"/>
      <c r="C1057" s="247"/>
      <c r="N1057" s="280"/>
      <c r="O1057" s="280"/>
      <c r="R1057" s="245"/>
      <c r="S1057" s="245"/>
    </row>
    <row r="1058" spans="1:20" ht="15" customHeight="1" x14ac:dyDescent="0.25">
      <c r="A1058" s="248"/>
      <c r="B1058" s="249"/>
      <c r="C1058" s="247"/>
      <c r="R1058" s="245"/>
      <c r="S1058" s="245"/>
    </row>
    <row r="1059" spans="1:20" ht="15" customHeight="1" x14ac:dyDescent="0.25">
      <c r="A1059" s="248"/>
      <c r="B1059" s="249"/>
      <c r="C1059" s="247"/>
      <c r="R1059" s="245"/>
      <c r="S1059" s="245"/>
    </row>
    <row r="1060" spans="1:20" ht="15" customHeight="1" x14ac:dyDescent="0.25">
      <c r="A1060" s="248"/>
      <c r="B1060" s="249"/>
      <c r="C1060" s="247"/>
      <c r="R1060" s="245"/>
      <c r="S1060" s="245"/>
    </row>
    <row r="1061" spans="1:20" ht="15" customHeight="1" x14ac:dyDescent="0.25">
      <c r="A1061" s="248"/>
      <c r="B1061" s="249"/>
      <c r="C1061" s="247"/>
      <c r="N1061" s="280">
        <f ca="1">NOW()</f>
        <v>43565.748230671299</v>
      </c>
      <c r="O1061" s="280"/>
      <c r="R1061" s="245"/>
      <c r="S1061" s="245"/>
    </row>
    <row r="1062" spans="1:20" ht="15" customHeight="1" x14ac:dyDescent="0.25">
      <c r="A1062" s="248"/>
      <c r="B1062" s="249"/>
      <c r="C1062" s="247"/>
      <c r="R1062" s="245"/>
      <c r="S1062" s="245"/>
    </row>
    <row r="1063" spans="1:20" ht="15" customHeight="1" x14ac:dyDescent="0.25">
      <c r="A1063" s="248">
        <f>Q2_62!A294</f>
        <v>38</v>
      </c>
      <c r="B1063" s="249" t="str">
        <f>Q2_62!B294</f>
        <v>KPI</v>
      </c>
      <c r="C1063" s="247"/>
      <c r="R1063" s="245"/>
      <c r="S1063" s="245"/>
    </row>
    <row r="1064" spans="1:20" ht="15" customHeight="1" x14ac:dyDescent="0.25">
      <c r="A1064" s="248"/>
      <c r="B1064" s="260">
        <f>VLOOKUP(A1063,target_vlup,4,FALSE)</f>
        <v>22</v>
      </c>
      <c r="C1064" s="247"/>
      <c r="R1064" s="245"/>
      <c r="S1064" s="245"/>
      <c r="T1064" s="253" t="str">
        <f>VLOOKUP(A1063,target_vlup,3,FALSE)</f>
        <v>2) ร้อยละของประชากรเข้าถึงบริการการแพทย์ฉุกเฉิน</v>
      </c>
    </row>
    <row r="1065" spans="1:20" ht="15" customHeight="1" x14ac:dyDescent="0.25">
      <c r="A1065" s="248"/>
      <c r="B1065" s="249"/>
      <c r="C1065" s="247"/>
      <c r="R1065" s="245"/>
      <c r="S1065" s="245"/>
    </row>
    <row r="1066" spans="1:20" ht="15" customHeight="1" x14ac:dyDescent="0.25">
      <c r="A1066" s="248"/>
      <c r="B1066" s="249"/>
      <c r="C1066" s="247"/>
      <c r="R1066" s="245"/>
      <c r="S1066" s="245"/>
    </row>
    <row r="1067" spans="1:20" ht="15" customHeight="1" x14ac:dyDescent="0.25">
      <c r="A1067" s="248"/>
      <c r="B1067" s="249"/>
      <c r="C1067" s="247"/>
      <c r="R1067" s="245"/>
      <c r="S1067" s="245"/>
    </row>
    <row r="1068" spans="1:20" ht="15" customHeight="1" x14ac:dyDescent="0.25">
      <c r="A1068" s="248"/>
      <c r="B1068" s="249"/>
      <c r="C1068" s="247"/>
      <c r="R1068" s="245"/>
      <c r="S1068" s="245"/>
    </row>
    <row r="1069" spans="1:20" ht="15" customHeight="1" x14ac:dyDescent="0.25">
      <c r="A1069" s="248"/>
      <c r="B1069" s="249"/>
      <c r="C1069" s="247"/>
      <c r="R1069" s="245"/>
      <c r="S1069" s="245"/>
    </row>
    <row r="1070" spans="1:20" ht="15" customHeight="1" x14ac:dyDescent="0.25">
      <c r="A1070" s="248"/>
      <c r="B1070" s="249"/>
      <c r="C1070" s="247"/>
      <c r="R1070" s="245"/>
      <c r="S1070" s="245"/>
    </row>
    <row r="1071" spans="1:20" ht="15" customHeight="1" x14ac:dyDescent="0.25">
      <c r="A1071" s="248"/>
      <c r="B1071" s="249"/>
      <c r="C1071" s="247"/>
      <c r="R1071" s="245"/>
      <c r="S1071" s="245"/>
    </row>
    <row r="1072" spans="1:20" ht="15" customHeight="1" x14ac:dyDescent="0.25">
      <c r="A1072" s="248"/>
      <c r="B1072" s="249"/>
      <c r="C1072" s="247"/>
      <c r="R1072" s="245"/>
      <c r="S1072" s="245"/>
    </row>
    <row r="1073" spans="1:19" ht="15" customHeight="1" x14ac:dyDescent="0.25">
      <c r="A1073" s="248"/>
      <c r="B1073" s="249"/>
      <c r="C1073" s="247"/>
      <c r="R1073" s="245"/>
      <c r="S1073" s="245"/>
    </row>
    <row r="1074" spans="1:19" ht="15" customHeight="1" x14ac:dyDescent="0.25">
      <c r="A1074" s="248"/>
      <c r="B1074" s="249"/>
      <c r="C1074" s="247"/>
      <c r="R1074" s="245"/>
      <c r="S1074" s="245"/>
    </row>
    <row r="1075" spans="1:19" ht="15" customHeight="1" x14ac:dyDescent="0.25">
      <c r="A1075" s="248"/>
      <c r="B1075" s="249"/>
      <c r="C1075" s="247"/>
      <c r="R1075" s="245"/>
      <c r="S1075" s="245"/>
    </row>
    <row r="1076" spans="1:19" ht="15" customHeight="1" x14ac:dyDescent="0.25">
      <c r="A1076" s="248"/>
      <c r="B1076" s="249"/>
      <c r="C1076" s="247"/>
      <c r="R1076" s="245"/>
      <c r="S1076" s="245"/>
    </row>
    <row r="1077" spans="1:19" ht="15" customHeight="1" x14ac:dyDescent="0.25">
      <c r="A1077" s="248"/>
      <c r="B1077" s="249"/>
      <c r="C1077" s="247"/>
      <c r="R1077" s="245"/>
      <c r="S1077" s="245"/>
    </row>
    <row r="1078" spans="1:19" ht="15" customHeight="1" x14ac:dyDescent="0.25">
      <c r="A1078" s="248"/>
      <c r="B1078" s="249"/>
      <c r="C1078" s="247"/>
      <c r="R1078" s="245"/>
      <c r="S1078" s="245"/>
    </row>
    <row r="1079" spans="1:19" ht="15" customHeight="1" x14ac:dyDescent="0.25">
      <c r="A1079" s="248"/>
      <c r="B1079" s="249"/>
      <c r="C1079" s="247"/>
      <c r="R1079" s="245"/>
      <c r="S1079" s="245"/>
    </row>
    <row r="1080" spans="1:19" ht="15" customHeight="1" x14ac:dyDescent="0.25">
      <c r="A1080" s="248"/>
      <c r="B1080" s="249"/>
      <c r="C1080" s="247"/>
      <c r="R1080" s="245"/>
      <c r="S1080" s="245"/>
    </row>
    <row r="1081" spans="1:19" ht="15" customHeight="1" x14ac:dyDescent="0.25">
      <c r="A1081" s="248"/>
      <c r="B1081" s="249"/>
      <c r="C1081" s="247"/>
      <c r="R1081" s="245"/>
      <c r="S1081" s="245"/>
    </row>
    <row r="1082" spans="1:19" ht="15" customHeight="1" x14ac:dyDescent="0.25">
      <c r="A1082" s="248"/>
      <c r="B1082" s="249"/>
      <c r="C1082" s="247"/>
      <c r="R1082" s="245"/>
      <c r="S1082" s="245"/>
    </row>
    <row r="1083" spans="1:19" ht="15" customHeight="1" x14ac:dyDescent="0.25">
      <c r="A1083" s="248"/>
      <c r="B1083" s="249"/>
      <c r="C1083" s="247"/>
      <c r="R1083" s="245"/>
      <c r="S1083" s="245"/>
    </row>
    <row r="1084" spans="1:19" ht="15" customHeight="1" x14ac:dyDescent="0.25">
      <c r="A1084" s="248"/>
      <c r="B1084" s="249"/>
      <c r="C1084" s="247"/>
      <c r="R1084" s="245"/>
      <c r="S1084" s="245"/>
    </row>
    <row r="1085" spans="1:19" ht="15" customHeight="1" x14ac:dyDescent="0.25">
      <c r="A1085" s="248"/>
      <c r="B1085" s="249"/>
      <c r="C1085" s="247"/>
      <c r="R1085" s="245"/>
      <c r="S1085" s="245"/>
    </row>
    <row r="1086" spans="1:19" ht="15" customHeight="1" x14ac:dyDescent="0.25">
      <c r="A1086" s="248"/>
      <c r="B1086" s="249"/>
      <c r="C1086" s="247"/>
      <c r="R1086" s="245"/>
      <c r="S1086" s="245"/>
    </row>
    <row r="1087" spans="1:19" ht="15" customHeight="1" x14ac:dyDescent="0.25">
      <c r="A1087" s="248"/>
      <c r="B1087" s="249"/>
      <c r="C1087" s="247"/>
      <c r="R1087" s="245"/>
      <c r="S1087" s="245"/>
    </row>
    <row r="1088" spans="1:19" ht="15" customHeight="1" x14ac:dyDescent="0.25">
      <c r="A1088" s="248"/>
      <c r="B1088" s="249"/>
      <c r="C1088" s="247"/>
      <c r="R1088" s="245"/>
      <c r="S1088" s="245"/>
    </row>
    <row r="1089" spans="1:20" ht="15" customHeight="1" x14ac:dyDescent="0.25">
      <c r="A1089" s="248"/>
      <c r="B1089" s="249"/>
      <c r="C1089" s="247"/>
      <c r="R1089" s="245"/>
      <c r="S1089" s="245"/>
    </row>
    <row r="1090" spans="1:20" ht="15" customHeight="1" x14ac:dyDescent="0.25">
      <c r="A1090" s="248">
        <f>Q2_62!A299</f>
        <v>39</v>
      </c>
      <c r="B1090" s="249" t="str">
        <f>Q2_62!B299</f>
        <v>KPI</v>
      </c>
      <c r="C1090" s="247"/>
      <c r="R1090" s="245"/>
      <c r="S1090" s="245"/>
    </row>
    <row r="1091" spans="1:20" ht="15" customHeight="1" x14ac:dyDescent="0.25">
      <c r="A1091" s="248"/>
      <c r="B1091" s="260">
        <f>VLOOKUP(A1090,target_vlup,4,FALSE)</f>
        <v>40</v>
      </c>
      <c r="C1091" s="247"/>
      <c r="R1091" s="245"/>
      <c r="S1091" s="245"/>
      <c r="T1091" s="253" t="str">
        <f>VLOOKUP(A1090,target_vlup,3,FALSE)</f>
        <v>1) ร้อยละของจังหวัดที่มีระบบจัดการปัจจัยเสี่ยงจากสิ่งแวดล้อมและสุขภาพอย่างบูรณาการมีประสิทธิภาพและยั่งยืน</v>
      </c>
    </row>
    <row r="1092" spans="1:20" ht="15" customHeight="1" x14ac:dyDescent="0.25">
      <c r="A1092" s="248"/>
      <c r="B1092" s="249"/>
      <c r="C1092" s="247"/>
      <c r="R1092" s="245"/>
      <c r="S1092" s="245"/>
    </row>
    <row r="1093" spans="1:20" ht="15" customHeight="1" x14ac:dyDescent="0.25">
      <c r="A1093" s="248"/>
      <c r="B1093" s="249"/>
      <c r="C1093" s="247"/>
      <c r="R1093" s="245"/>
      <c r="S1093" s="245"/>
    </row>
    <row r="1094" spans="1:20" ht="15" customHeight="1" x14ac:dyDescent="0.25">
      <c r="A1094" s="248"/>
      <c r="B1094" s="249"/>
      <c r="C1094" s="247"/>
      <c r="R1094" s="245"/>
      <c r="S1094" s="245"/>
    </row>
    <row r="1095" spans="1:20" ht="15" customHeight="1" x14ac:dyDescent="0.25">
      <c r="A1095" s="248"/>
      <c r="B1095" s="249"/>
      <c r="C1095" s="247"/>
      <c r="R1095" s="245"/>
      <c r="S1095" s="245"/>
    </row>
    <row r="1096" spans="1:20" ht="15" customHeight="1" x14ac:dyDescent="0.25">
      <c r="A1096" s="248"/>
      <c r="B1096" s="249"/>
      <c r="C1096" s="247"/>
      <c r="R1096" s="245"/>
      <c r="S1096" s="245"/>
    </row>
    <row r="1097" spans="1:20" ht="15" customHeight="1" x14ac:dyDescent="0.25">
      <c r="A1097" s="248"/>
      <c r="B1097" s="249"/>
      <c r="C1097" s="247"/>
      <c r="R1097" s="245"/>
      <c r="S1097" s="245"/>
    </row>
    <row r="1098" spans="1:20" ht="15" customHeight="1" x14ac:dyDescent="0.25">
      <c r="A1098" s="248"/>
      <c r="B1098" s="249"/>
      <c r="C1098" s="247"/>
      <c r="R1098" s="245"/>
      <c r="S1098" s="245"/>
    </row>
    <row r="1099" spans="1:20" ht="15" customHeight="1" x14ac:dyDescent="0.25">
      <c r="A1099" s="248"/>
      <c r="B1099" s="249"/>
      <c r="C1099" s="247"/>
      <c r="R1099" s="245"/>
      <c r="S1099" s="245"/>
    </row>
    <row r="1100" spans="1:20" ht="15" customHeight="1" x14ac:dyDescent="0.25">
      <c r="A1100" s="248"/>
      <c r="B1100" s="249"/>
      <c r="C1100" s="247"/>
      <c r="R1100" s="245"/>
      <c r="S1100" s="245"/>
    </row>
    <row r="1101" spans="1:20" ht="15" customHeight="1" x14ac:dyDescent="0.25">
      <c r="A1101" s="248"/>
      <c r="B1101" s="249"/>
      <c r="C1101" s="247"/>
      <c r="R1101" s="245"/>
      <c r="S1101" s="245"/>
    </row>
    <row r="1102" spans="1:20" ht="15" customHeight="1" x14ac:dyDescent="0.25">
      <c r="A1102" s="248"/>
      <c r="B1102" s="249"/>
      <c r="C1102" s="247"/>
      <c r="R1102" s="245"/>
      <c r="S1102" s="245"/>
    </row>
    <row r="1103" spans="1:20" ht="15" customHeight="1" x14ac:dyDescent="0.25">
      <c r="A1103" s="248"/>
      <c r="B1103" s="249"/>
      <c r="C1103" s="247"/>
      <c r="R1103" s="245"/>
      <c r="S1103" s="245"/>
    </row>
    <row r="1104" spans="1:20" ht="15" customHeight="1" x14ac:dyDescent="0.25">
      <c r="A1104" s="248"/>
      <c r="B1104" s="249"/>
      <c r="C1104" s="247"/>
      <c r="R1104" s="245"/>
      <c r="S1104" s="245"/>
    </row>
    <row r="1105" spans="1:20" ht="15" customHeight="1" x14ac:dyDescent="0.25">
      <c r="A1105" s="248"/>
      <c r="B1105" s="249"/>
      <c r="C1105" s="247"/>
      <c r="R1105" s="245"/>
      <c r="S1105" s="245"/>
    </row>
    <row r="1106" spans="1:20" ht="15" customHeight="1" x14ac:dyDescent="0.25">
      <c r="A1106" s="248"/>
      <c r="B1106" s="249"/>
      <c r="C1106" s="247"/>
      <c r="R1106" s="245"/>
      <c r="S1106" s="245"/>
    </row>
    <row r="1107" spans="1:20" ht="15" customHeight="1" x14ac:dyDescent="0.25">
      <c r="A1107" s="248"/>
      <c r="B1107" s="249"/>
      <c r="C1107" s="247"/>
      <c r="R1107" s="245"/>
      <c r="S1107" s="245"/>
    </row>
    <row r="1108" spans="1:20" ht="15" customHeight="1" x14ac:dyDescent="0.25">
      <c r="A1108" s="248"/>
      <c r="B1108" s="249"/>
      <c r="C1108" s="247"/>
      <c r="R1108" s="245"/>
      <c r="S1108" s="245"/>
    </row>
    <row r="1109" spans="1:20" ht="15" customHeight="1" x14ac:dyDescent="0.25">
      <c r="A1109" s="248"/>
      <c r="B1109" s="249"/>
      <c r="C1109" s="247"/>
      <c r="R1109" s="245"/>
      <c r="S1109" s="245"/>
    </row>
    <row r="1110" spans="1:20" ht="15" customHeight="1" x14ac:dyDescent="0.25">
      <c r="A1110" s="248"/>
      <c r="B1110" s="249"/>
      <c r="C1110" s="247"/>
      <c r="R1110" s="245"/>
      <c r="S1110" s="245"/>
    </row>
    <row r="1111" spans="1:20" ht="15" customHeight="1" x14ac:dyDescent="0.25">
      <c r="A1111" s="248"/>
      <c r="B1111" s="249"/>
      <c r="C1111" s="247"/>
      <c r="N1111" s="280"/>
      <c r="O1111" s="280"/>
      <c r="R1111" s="245"/>
      <c r="S1111" s="245"/>
    </row>
    <row r="1112" spans="1:20" ht="15" customHeight="1" x14ac:dyDescent="0.25">
      <c r="A1112" s="248"/>
      <c r="B1112" s="249"/>
      <c r="C1112" s="247"/>
      <c r="R1112" s="245"/>
      <c r="S1112" s="245"/>
    </row>
    <row r="1113" spans="1:20" ht="15" customHeight="1" x14ac:dyDescent="0.25">
      <c r="A1113" s="248"/>
      <c r="B1113" s="249"/>
      <c r="C1113" s="247"/>
      <c r="R1113" s="245"/>
      <c r="S1113" s="245"/>
    </row>
    <row r="1114" spans="1:20" ht="15" customHeight="1" x14ac:dyDescent="0.25">
      <c r="A1114" s="248"/>
      <c r="B1114" s="249"/>
      <c r="C1114" s="247"/>
      <c r="N1114" s="280">
        <f ca="1">NOW()</f>
        <v>43565.748230671299</v>
      </c>
      <c r="O1114" s="280"/>
      <c r="R1114" s="245"/>
      <c r="S1114" s="245"/>
    </row>
    <row r="1115" spans="1:20" ht="15" customHeight="1" x14ac:dyDescent="0.25">
      <c r="A1115" s="248"/>
      <c r="B1115" s="249"/>
      <c r="C1115" s="247"/>
      <c r="R1115" s="245"/>
      <c r="S1115" s="245"/>
    </row>
    <row r="1116" spans="1:20" ht="15" customHeight="1" x14ac:dyDescent="0.25">
      <c r="A1116" s="248">
        <f>Q2_62!A304</f>
        <v>40</v>
      </c>
      <c r="B1116" s="249" t="str">
        <f>Q2_62!B304</f>
        <v>KPI</v>
      </c>
      <c r="C1116" s="247"/>
      <c r="R1116" s="245"/>
      <c r="S1116" s="245"/>
    </row>
    <row r="1117" spans="1:20" ht="15" customHeight="1" x14ac:dyDescent="0.25">
      <c r="A1117" s="248"/>
      <c r="B1117" s="260">
        <f>VLOOKUP(A1116,target_vlup,4,FALSE)</f>
        <v>80</v>
      </c>
      <c r="C1117" s="247"/>
      <c r="R1117" s="245"/>
      <c r="S1117" s="245"/>
      <c r="T1117" s="253" t="str">
        <f>VLOOKUP(A1116,target_vlup,3,FALSE)</f>
        <v>1) ระดับความสำเร็จของการพัฒนาเมืองสมุนไพร (เฉพาะจังหวัดนครปฐม)</v>
      </c>
    </row>
    <row r="1118" spans="1:20" ht="15" customHeight="1" x14ac:dyDescent="0.25">
      <c r="A1118" s="248"/>
      <c r="B1118" s="249"/>
      <c r="C1118" s="247"/>
      <c r="R1118" s="245"/>
      <c r="S1118" s="245"/>
    </row>
    <row r="1119" spans="1:20" ht="15" customHeight="1" x14ac:dyDescent="0.25">
      <c r="A1119" s="248"/>
      <c r="B1119" s="249"/>
      <c r="C1119" s="247"/>
      <c r="R1119" s="245"/>
      <c r="S1119" s="245"/>
    </row>
    <row r="1120" spans="1:20" ht="15" customHeight="1" x14ac:dyDescent="0.25">
      <c r="A1120" s="248"/>
      <c r="B1120" s="249"/>
      <c r="C1120" s="247"/>
      <c r="R1120" s="245"/>
      <c r="S1120" s="245"/>
    </row>
    <row r="1121" spans="1:19" ht="15" customHeight="1" x14ac:dyDescent="0.25">
      <c r="A1121" s="248"/>
      <c r="B1121" s="249"/>
      <c r="C1121" s="247"/>
      <c r="R1121" s="245"/>
      <c r="S1121" s="245"/>
    </row>
    <row r="1122" spans="1:19" ht="15" customHeight="1" x14ac:dyDescent="0.25">
      <c r="A1122" s="248"/>
      <c r="B1122" s="249"/>
      <c r="C1122" s="247"/>
      <c r="R1122" s="245"/>
      <c r="S1122" s="245"/>
    </row>
    <row r="1123" spans="1:19" ht="15" customHeight="1" x14ac:dyDescent="0.25">
      <c r="A1123" s="248"/>
      <c r="B1123" s="249"/>
      <c r="C1123" s="247"/>
      <c r="R1123" s="245"/>
      <c r="S1123" s="245"/>
    </row>
    <row r="1124" spans="1:19" ht="15" customHeight="1" x14ac:dyDescent="0.25">
      <c r="A1124" s="248"/>
      <c r="B1124" s="249"/>
      <c r="C1124" s="247"/>
      <c r="R1124" s="245"/>
      <c r="S1124" s="245"/>
    </row>
    <row r="1125" spans="1:19" ht="15" customHeight="1" x14ac:dyDescent="0.25">
      <c r="A1125" s="248"/>
      <c r="B1125" s="249"/>
      <c r="C1125" s="247"/>
      <c r="R1125" s="245"/>
      <c r="S1125" s="245"/>
    </row>
    <row r="1126" spans="1:19" ht="15" customHeight="1" x14ac:dyDescent="0.25">
      <c r="A1126" s="248"/>
      <c r="B1126" s="249"/>
      <c r="C1126" s="247"/>
      <c r="R1126" s="245"/>
      <c r="S1126" s="245"/>
    </row>
    <row r="1127" spans="1:19" ht="15" customHeight="1" x14ac:dyDescent="0.25">
      <c r="A1127" s="248"/>
      <c r="B1127" s="249"/>
      <c r="C1127" s="247"/>
      <c r="R1127" s="245"/>
      <c r="S1127" s="245"/>
    </row>
    <row r="1128" spans="1:19" ht="15" customHeight="1" x14ac:dyDescent="0.25">
      <c r="A1128" s="248"/>
      <c r="B1128" s="249"/>
      <c r="C1128" s="247"/>
      <c r="R1128" s="245"/>
      <c r="S1128" s="245"/>
    </row>
    <row r="1129" spans="1:19" ht="15" customHeight="1" x14ac:dyDescent="0.25">
      <c r="A1129" s="248"/>
      <c r="B1129" s="249"/>
      <c r="C1129" s="247"/>
      <c r="R1129" s="245"/>
      <c r="S1129" s="245"/>
    </row>
    <row r="1130" spans="1:19" ht="15" customHeight="1" x14ac:dyDescent="0.25">
      <c r="A1130" s="248"/>
      <c r="B1130" s="249"/>
      <c r="C1130" s="247"/>
      <c r="R1130" s="245"/>
      <c r="S1130" s="245"/>
    </row>
    <row r="1131" spans="1:19" ht="15" customHeight="1" x14ac:dyDescent="0.25">
      <c r="A1131" s="248"/>
      <c r="B1131" s="249"/>
      <c r="C1131" s="247"/>
      <c r="R1131" s="245"/>
      <c r="S1131" s="245"/>
    </row>
    <row r="1132" spans="1:19" ht="15" customHeight="1" x14ac:dyDescent="0.25">
      <c r="A1132" s="248"/>
      <c r="B1132" s="249"/>
      <c r="C1132" s="247"/>
      <c r="R1132" s="245"/>
      <c r="S1132" s="245"/>
    </row>
    <row r="1133" spans="1:19" ht="15" customHeight="1" x14ac:dyDescent="0.25">
      <c r="A1133" s="248"/>
      <c r="B1133" s="249"/>
      <c r="C1133" s="247"/>
      <c r="R1133" s="245"/>
      <c r="S1133" s="245"/>
    </row>
    <row r="1134" spans="1:19" ht="15" customHeight="1" x14ac:dyDescent="0.25">
      <c r="A1134" s="248"/>
      <c r="B1134" s="249"/>
      <c r="C1134" s="247"/>
      <c r="R1134" s="245"/>
      <c r="S1134" s="245"/>
    </row>
    <row r="1135" spans="1:19" ht="15" customHeight="1" x14ac:dyDescent="0.25">
      <c r="A1135" s="248"/>
      <c r="B1135" s="249"/>
      <c r="C1135" s="247"/>
      <c r="R1135" s="245"/>
      <c r="S1135" s="245"/>
    </row>
    <row r="1136" spans="1:19" ht="15" customHeight="1" x14ac:dyDescent="0.25">
      <c r="A1136" s="248"/>
      <c r="B1136" s="249"/>
      <c r="C1136" s="247"/>
      <c r="R1136" s="245"/>
      <c r="S1136" s="245"/>
    </row>
    <row r="1137" spans="1:20" ht="15" customHeight="1" x14ac:dyDescent="0.25">
      <c r="A1137" s="248"/>
      <c r="B1137" s="249"/>
      <c r="C1137" s="247"/>
      <c r="R1137" s="245"/>
      <c r="S1137" s="245"/>
    </row>
    <row r="1138" spans="1:20" ht="15" customHeight="1" x14ac:dyDescent="0.25">
      <c r="A1138" s="248"/>
      <c r="B1138" s="249"/>
      <c r="C1138" s="247"/>
      <c r="R1138" s="245"/>
      <c r="S1138" s="245"/>
    </row>
    <row r="1139" spans="1:20" ht="15" customHeight="1" x14ac:dyDescent="0.25">
      <c r="A1139" s="248"/>
      <c r="B1139" s="249"/>
      <c r="C1139" s="247"/>
      <c r="R1139" s="245"/>
      <c r="S1139" s="245"/>
    </row>
    <row r="1140" spans="1:20" ht="15" customHeight="1" x14ac:dyDescent="0.25">
      <c r="A1140" s="248"/>
      <c r="B1140" s="249"/>
      <c r="C1140" s="247"/>
      <c r="R1140" s="245"/>
      <c r="S1140" s="245"/>
    </row>
    <row r="1141" spans="1:20" ht="15" customHeight="1" x14ac:dyDescent="0.25">
      <c r="A1141" s="248"/>
      <c r="B1141" s="249"/>
      <c r="C1141" s="247"/>
      <c r="R1141" s="245"/>
      <c r="S1141" s="245"/>
    </row>
    <row r="1142" spans="1:20" ht="15" customHeight="1" x14ac:dyDescent="0.25">
      <c r="A1142" s="248"/>
      <c r="B1142" s="249"/>
      <c r="C1142" s="247"/>
      <c r="R1142" s="245"/>
      <c r="S1142" s="245"/>
    </row>
    <row r="1143" spans="1:20" ht="15" customHeight="1" x14ac:dyDescent="0.25">
      <c r="A1143" s="248">
        <f>Q2_62!A315</f>
        <v>43</v>
      </c>
      <c r="B1143" s="249" t="str">
        <f>Q2_62!B315</f>
        <v>PA</v>
      </c>
      <c r="C1143" s="247"/>
      <c r="R1143" s="245"/>
      <c r="S1143" s="245"/>
    </row>
    <row r="1144" spans="1:20" ht="15" customHeight="1" x14ac:dyDescent="0.25">
      <c r="A1144" s="248">
        <f>Q2_62!A316</f>
        <v>43.1</v>
      </c>
      <c r="B1144" s="260">
        <f>VLOOKUP(A1143,target_vlup,4,FALSE)</f>
        <v>70</v>
      </c>
      <c r="C1144" s="247"/>
      <c r="R1144" s="245"/>
      <c r="S1144" s="245"/>
      <c r="T1144" s="253" t="str">
        <f>VLOOKUP(A1143,target_vlup,3,FALSE)</f>
        <v>3) จำนวนหน่วยงานที่เป็นองค์กรแห่งความสุข (Happy Organization)</v>
      </c>
    </row>
    <row r="1145" spans="1:20" ht="15" customHeight="1" x14ac:dyDescent="0.25">
      <c r="A1145" s="248">
        <f>Q2_62!A317</f>
        <v>43.2</v>
      </c>
      <c r="B1145" s="260">
        <f>VLOOKUP(A1144,target_vlup,4,FALSE)</f>
        <v>70</v>
      </c>
      <c r="C1145" s="247"/>
      <c r="R1145" s="245"/>
      <c r="S1145" s="245"/>
      <c r="T1145" s="253" t="str">
        <f>VLOOKUP(A1144,target_vlup,3,FALSE)</f>
        <v>3.1 การตอบแบบประเมิน Happinometer ใช้ข้อมูลจากระบบประเมินความสุขบุคลากร (Happinometer)</v>
      </c>
    </row>
    <row r="1146" spans="1:20" ht="15" customHeight="1" x14ac:dyDescent="0.25">
      <c r="A1146" s="248"/>
      <c r="B1146" s="260">
        <f>VLOOKUP(A1145,target_vlup,4,FALSE)</f>
        <v>70</v>
      </c>
      <c r="C1146" s="247"/>
      <c r="R1146" s="245"/>
      <c r="S1146" s="245"/>
      <c r="T1146" s="253" t="str">
        <f>VLOOKUP(A1145,target_vlup,3,FALSE)</f>
        <v>3.2 การตอบแบบประเมิน HPI ใช้ข้อมูลจากระบบประเมินสุขภาวะองค์กร (HPI)</v>
      </c>
    </row>
    <row r="1147" spans="1:20" ht="15" customHeight="1" x14ac:dyDescent="0.25">
      <c r="A1147" s="248"/>
      <c r="B1147" s="249"/>
      <c r="C1147" s="247"/>
      <c r="R1147" s="245"/>
      <c r="S1147" s="245"/>
    </row>
    <row r="1148" spans="1:20" ht="15" customHeight="1" x14ac:dyDescent="0.25">
      <c r="A1148" s="248"/>
      <c r="B1148" s="249"/>
      <c r="C1148" s="247"/>
      <c r="R1148" s="245"/>
      <c r="S1148" s="245"/>
    </row>
    <row r="1149" spans="1:20" ht="15" customHeight="1" x14ac:dyDescent="0.25">
      <c r="A1149" s="248"/>
      <c r="B1149" s="249"/>
      <c r="C1149" s="247"/>
      <c r="R1149" s="245"/>
      <c r="S1149" s="245"/>
    </row>
    <row r="1150" spans="1:20" ht="15" customHeight="1" x14ac:dyDescent="0.25">
      <c r="A1150" s="248"/>
      <c r="B1150" s="249"/>
      <c r="C1150" s="247"/>
      <c r="R1150" s="245"/>
      <c r="S1150" s="245"/>
    </row>
    <row r="1151" spans="1:20" ht="15" customHeight="1" x14ac:dyDescent="0.25">
      <c r="A1151" s="248"/>
      <c r="B1151" s="249"/>
      <c r="C1151" s="247"/>
      <c r="R1151" s="245"/>
      <c r="S1151" s="245"/>
    </row>
    <row r="1152" spans="1:20" ht="15" customHeight="1" x14ac:dyDescent="0.25">
      <c r="A1152" s="248"/>
      <c r="B1152" s="249"/>
      <c r="C1152" s="247"/>
      <c r="R1152" s="245"/>
      <c r="S1152" s="245"/>
    </row>
    <row r="1153" spans="1:19" ht="15" customHeight="1" x14ac:dyDescent="0.25">
      <c r="A1153" s="248"/>
      <c r="B1153" s="249"/>
      <c r="C1153" s="247"/>
      <c r="R1153" s="245"/>
      <c r="S1153" s="245"/>
    </row>
    <row r="1154" spans="1:19" ht="15" customHeight="1" x14ac:dyDescent="0.25">
      <c r="A1154" s="248"/>
      <c r="B1154" s="249"/>
      <c r="C1154" s="247"/>
      <c r="R1154" s="245"/>
      <c r="S1154" s="245"/>
    </row>
    <row r="1155" spans="1:19" ht="15" customHeight="1" x14ac:dyDescent="0.25">
      <c r="A1155" s="248"/>
      <c r="B1155" s="249"/>
      <c r="C1155" s="247"/>
      <c r="R1155" s="245"/>
      <c r="S1155" s="245"/>
    </row>
    <row r="1156" spans="1:19" ht="15" customHeight="1" x14ac:dyDescent="0.25">
      <c r="A1156" s="248"/>
      <c r="B1156" s="249"/>
      <c r="C1156" s="247"/>
      <c r="R1156" s="245"/>
      <c r="S1156" s="245"/>
    </row>
    <row r="1157" spans="1:19" ht="15" customHeight="1" x14ac:dyDescent="0.25">
      <c r="A1157" s="248"/>
      <c r="B1157" s="249"/>
      <c r="C1157" s="247"/>
      <c r="R1157" s="245"/>
      <c r="S1157" s="245"/>
    </row>
    <row r="1158" spans="1:19" ht="15" customHeight="1" x14ac:dyDescent="0.25">
      <c r="A1158" s="248"/>
      <c r="B1158" s="249"/>
      <c r="C1158" s="247"/>
      <c r="R1158" s="245"/>
      <c r="S1158" s="245"/>
    </row>
    <row r="1159" spans="1:19" ht="15" customHeight="1" x14ac:dyDescent="0.25">
      <c r="A1159" s="248"/>
      <c r="B1159" s="249"/>
      <c r="C1159" s="247"/>
      <c r="R1159" s="245"/>
      <c r="S1159" s="245"/>
    </row>
    <row r="1160" spans="1:19" ht="15" customHeight="1" x14ac:dyDescent="0.25">
      <c r="A1160" s="248"/>
      <c r="B1160" s="249"/>
      <c r="C1160" s="247"/>
      <c r="R1160" s="245"/>
      <c r="S1160" s="245"/>
    </row>
    <row r="1161" spans="1:19" ht="15" customHeight="1" x14ac:dyDescent="0.25">
      <c r="A1161" s="248"/>
      <c r="B1161" s="249"/>
      <c r="C1161" s="247"/>
      <c r="R1161" s="245"/>
      <c r="S1161" s="245"/>
    </row>
    <row r="1162" spans="1:19" ht="15" customHeight="1" x14ac:dyDescent="0.25">
      <c r="A1162" s="248"/>
      <c r="B1162" s="249"/>
      <c r="C1162" s="247"/>
      <c r="R1162" s="245"/>
      <c r="S1162" s="245"/>
    </row>
    <row r="1163" spans="1:19" ht="15" customHeight="1" x14ac:dyDescent="0.25">
      <c r="A1163" s="248"/>
      <c r="B1163" s="249"/>
      <c r="C1163" s="247"/>
      <c r="R1163" s="245"/>
      <c r="S1163" s="245"/>
    </row>
    <row r="1164" spans="1:19" ht="15" customHeight="1" x14ac:dyDescent="0.25">
      <c r="A1164" s="248"/>
      <c r="B1164" s="249"/>
      <c r="C1164" s="247"/>
      <c r="R1164" s="245"/>
      <c r="S1164" s="245"/>
    </row>
    <row r="1165" spans="1:19" ht="15" customHeight="1" x14ac:dyDescent="0.25">
      <c r="A1165" s="248"/>
      <c r="B1165" s="249"/>
      <c r="C1165" s="247"/>
      <c r="N1165" s="280"/>
      <c r="O1165" s="280"/>
      <c r="R1165" s="245"/>
      <c r="S1165" s="245"/>
    </row>
    <row r="1166" spans="1:19" ht="15" customHeight="1" x14ac:dyDescent="0.25">
      <c r="A1166" s="248"/>
      <c r="B1166" s="249"/>
      <c r="C1166" s="247"/>
      <c r="R1166" s="245"/>
      <c r="S1166" s="245"/>
    </row>
    <row r="1167" spans="1:19" ht="15" customHeight="1" x14ac:dyDescent="0.25">
      <c r="A1167" s="248"/>
      <c r="B1167" s="249"/>
      <c r="C1167" s="247"/>
      <c r="N1167" s="280">
        <f ca="1">NOW()</f>
        <v>43565.748230671299</v>
      </c>
      <c r="O1167" s="280"/>
      <c r="R1167" s="245"/>
      <c r="S1167" s="245"/>
    </row>
    <row r="1168" spans="1:19" ht="15" customHeight="1" x14ac:dyDescent="0.25">
      <c r="A1168" s="248"/>
      <c r="B1168" s="249"/>
      <c r="C1168" s="247"/>
      <c r="R1168" s="245"/>
      <c r="S1168" s="245"/>
    </row>
    <row r="1169" spans="1:20" ht="15" customHeight="1" x14ac:dyDescent="0.25">
      <c r="A1169" s="248">
        <f>Q2_62!A324</f>
        <v>44</v>
      </c>
      <c r="B1169" s="249" t="str">
        <f>Q2_62!B324</f>
        <v>KPI</v>
      </c>
      <c r="C1169" s="247"/>
      <c r="R1169" s="245"/>
      <c r="S1169" s="245"/>
    </row>
    <row r="1170" spans="1:20" ht="15" customHeight="1" x14ac:dyDescent="0.25">
      <c r="A1170" s="248"/>
      <c r="B1170" s="260">
        <f>VLOOKUP(A1169,target_vlup,4,FALSE)</f>
        <v>80</v>
      </c>
      <c r="C1170" s="247"/>
      <c r="R1170" s="245"/>
      <c r="S1170" s="245"/>
      <c r="T1170" s="253" t="str">
        <f>VLOOKUP(A1169,target_vlup,3,FALSE)</f>
        <v>1) ร้อยละของหน่วยงานในสังกัด กสธ. ผ่านเกณฑ์การประเมิน ITA</v>
      </c>
    </row>
    <row r="1171" spans="1:20" ht="15" customHeight="1" x14ac:dyDescent="0.25">
      <c r="A1171" s="248"/>
      <c r="B1171" s="249"/>
      <c r="C1171" s="247"/>
      <c r="R1171" s="245"/>
      <c r="S1171" s="245"/>
    </row>
    <row r="1172" spans="1:20" ht="15" customHeight="1" x14ac:dyDescent="0.25">
      <c r="A1172" s="248"/>
      <c r="B1172" s="249"/>
      <c r="C1172" s="247"/>
      <c r="R1172" s="245"/>
      <c r="S1172" s="245"/>
    </row>
    <row r="1173" spans="1:20" ht="15" customHeight="1" x14ac:dyDescent="0.25">
      <c r="A1173" s="248"/>
      <c r="B1173" s="249"/>
      <c r="C1173" s="247"/>
      <c r="R1173" s="245"/>
      <c r="S1173" s="245"/>
    </row>
    <row r="1174" spans="1:20" ht="15" customHeight="1" x14ac:dyDescent="0.25">
      <c r="A1174" s="248"/>
      <c r="B1174" s="249"/>
      <c r="C1174" s="247"/>
      <c r="R1174" s="245"/>
      <c r="S1174" s="245"/>
    </row>
    <row r="1175" spans="1:20" ht="15" customHeight="1" x14ac:dyDescent="0.25">
      <c r="A1175" s="248"/>
      <c r="B1175" s="249"/>
      <c r="C1175" s="247"/>
      <c r="R1175" s="245"/>
      <c r="S1175" s="245"/>
    </row>
    <row r="1176" spans="1:20" ht="15" customHeight="1" x14ac:dyDescent="0.25">
      <c r="A1176" s="248"/>
      <c r="B1176" s="249"/>
      <c r="C1176" s="247"/>
      <c r="R1176" s="245"/>
      <c r="S1176" s="245"/>
    </row>
    <row r="1177" spans="1:20" ht="15" customHeight="1" x14ac:dyDescent="0.25">
      <c r="A1177" s="248"/>
      <c r="B1177" s="249"/>
      <c r="C1177" s="247"/>
      <c r="R1177" s="245"/>
      <c r="S1177" s="245"/>
    </row>
    <row r="1178" spans="1:20" ht="15" customHeight="1" x14ac:dyDescent="0.25">
      <c r="A1178" s="248"/>
      <c r="B1178" s="249"/>
      <c r="C1178" s="247"/>
      <c r="R1178" s="245"/>
      <c r="S1178" s="245"/>
    </row>
    <row r="1179" spans="1:20" ht="15" customHeight="1" x14ac:dyDescent="0.25">
      <c r="A1179" s="248"/>
      <c r="B1179" s="249"/>
      <c r="C1179" s="247"/>
      <c r="R1179" s="245"/>
      <c r="S1179" s="245"/>
    </row>
    <row r="1180" spans="1:20" ht="15" customHeight="1" x14ac:dyDescent="0.25">
      <c r="A1180" s="248"/>
      <c r="B1180" s="249"/>
      <c r="C1180" s="247"/>
      <c r="R1180" s="245"/>
      <c r="S1180" s="245"/>
    </row>
    <row r="1181" spans="1:20" ht="15" customHeight="1" x14ac:dyDescent="0.25">
      <c r="A1181" s="248"/>
      <c r="B1181" s="249"/>
      <c r="C1181" s="247"/>
      <c r="R1181" s="245"/>
      <c r="S1181" s="245"/>
    </row>
    <row r="1182" spans="1:20" ht="15" customHeight="1" x14ac:dyDescent="0.25">
      <c r="A1182" s="248"/>
      <c r="B1182" s="249"/>
      <c r="C1182" s="247"/>
      <c r="R1182" s="245"/>
      <c r="S1182" s="245"/>
    </row>
    <row r="1183" spans="1:20" ht="15" customHeight="1" x14ac:dyDescent="0.25">
      <c r="A1183" s="248"/>
      <c r="B1183" s="249"/>
      <c r="C1183" s="247"/>
      <c r="R1183" s="245"/>
      <c r="S1183" s="245"/>
    </row>
    <row r="1184" spans="1:20" ht="15" customHeight="1" x14ac:dyDescent="0.25">
      <c r="A1184" s="248"/>
      <c r="B1184" s="249"/>
      <c r="C1184" s="247"/>
      <c r="R1184" s="245"/>
      <c r="S1184" s="245"/>
    </row>
    <row r="1185" spans="1:20" ht="15" customHeight="1" x14ac:dyDescent="0.25">
      <c r="A1185" s="248"/>
      <c r="B1185" s="249"/>
      <c r="C1185" s="247"/>
      <c r="R1185" s="245"/>
      <c r="S1185" s="245"/>
    </row>
    <row r="1186" spans="1:20" ht="15" customHeight="1" x14ac:dyDescent="0.25">
      <c r="A1186" s="248"/>
      <c r="B1186" s="249"/>
      <c r="C1186" s="247"/>
      <c r="R1186" s="245"/>
      <c r="S1186" s="245"/>
    </row>
    <row r="1187" spans="1:20" ht="15" customHeight="1" x14ac:dyDescent="0.25">
      <c r="A1187" s="248"/>
      <c r="B1187" s="249"/>
      <c r="C1187" s="247"/>
      <c r="R1187" s="245"/>
      <c r="S1187" s="245"/>
    </row>
    <row r="1188" spans="1:20" ht="15" customHeight="1" x14ac:dyDescent="0.25">
      <c r="A1188" s="248"/>
      <c r="B1188" s="249"/>
      <c r="C1188" s="247"/>
      <c r="R1188" s="245"/>
      <c r="S1188" s="245"/>
    </row>
    <row r="1189" spans="1:20" ht="15" customHeight="1" x14ac:dyDescent="0.25">
      <c r="A1189" s="248"/>
      <c r="B1189" s="249"/>
      <c r="C1189" s="247"/>
      <c r="R1189" s="245"/>
      <c r="S1189" s="245"/>
    </row>
    <row r="1190" spans="1:20" ht="15" customHeight="1" x14ac:dyDescent="0.25">
      <c r="A1190" s="248"/>
      <c r="B1190" s="249"/>
      <c r="C1190" s="247"/>
      <c r="R1190" s="245"/>
      <c r="S1190" s="245"/>
    </row>
    <row r="1191" spans="1:20" ht="15" customHeight="1" x14ac:dyDescent="0.25">
      <c r="A1191" s="248"/>
      <c r="B1191" s="249"/>
      <c r="C1191" s="247"/>
      <c r="R1191" s="245"/>
      <c r="S1191" s="245"/>
    </row>
    <row r="1192" spans="1:20" ht="15" customHeight="1" x14ac:dyDescent="0.25">
      <c r="A1192" s="248"/>
      <c r="B1192" s="249"/>
      <c r="C1192" s="247"/>
      <c r="R1192" s="245"/>
      <c r="S1192" s="245"/>
    </row>
    <row r="1193" spans="1:20" ht="15" customHeight="1" x14ac:dyDescent="0.25">
      <c r="A1193" s="248"/>
      <c r="B1193" s="249"/>
      <c r="C1193" s="247"/>
      <c r="R1193" s="245"/>
      <c r="S1193" s="245"/>
    </row>
    <row r="1194" spans="1:20" ht="15" customHeight="1" x14ac:dyDescent="0.25">
      <c r="A1194" s="248"/>
      <c r="B1194" s="249"/>
      <c r="C1194" s="247"/>
      <c r="R1194" s="245"/>
      <c r="S1194" s="245"/>
    </row>
    <row r="1195" spans="1:20" ht="15" customHeight="1" x14ac:dyDescent="0.25">
      <c r="A1195" s="248"/>
      <c r="B1195" s="249"/>
      <c r="C1195" s="247"/>
      <c r="R1195" s="245"/>
      <c r="S1195" s="245"/>
    </row>
    <row r="1196" spans="1:20" ht="15" customHeight="1" x14ac:dyDescent="0.25">
      <c r="A1196" s="248">
        <f>Q2_62!A327</f>
        <v>45</v>
      </c>
      <c r="B1196" s="249" t="str">
        <f>Q2_62!B327</f>
        <v>PA</v>
      </c>
      <c r="C1196" s="247"/>
      <c r="R1196" s="245"/>
      <c r="S1196" s="245"/>
    </row>
    <row r="1197" spans="1:20" ht="15" customHeight="1" x14ac:dyDescent="0.25">
      <c r="A1197" s="248">
        <f>Q2_62!A328</f>
        <v>45.1</v>
      </c>
      <c r="B1197" s="260" t="str">
        <f>VLOOKUP(A1197,target_vlup,4,FALSE)</f>
        <v>Q4</v>
      </c>
      <c r="C1197" s="247"/>
      <c r="R1197" s="245"/>
      <c r="S1197" s="245"/>
      <c r="T1197" s="253" t="str">
        <f>VLOOKUP(A1196,target_vlup,3,FALSE)</f>
        <v>1) ร้อยละความสำเร็จของส่วนราชการในสังกัดสำนักงานปลัดกระทรวงสาธารณสุขที่ดำเนินการพัฒนาคุณภาพการบริหารจัดการภาครัฐผ่านเกณฑ์ที่กำหนด (PMQA)</v>
      </c>
    </row>
    <row r="1198" spans="1:20" ht="15" customHeight="1" x14ac:dyDescent="0.25">
      <c r="A1198" s="248">
        <f>Q2_62!A329</f>
        <v>45.2</v>
      </c>
      <c r="B1198" s="260" t="str">
        <f>VLOOKUP(A1198,target_vlup,4,FALSE)</f>
        <v>Q4</v>
      </c>
      <c r="C1198" s="247"/>
      <c r="R1198" s="245"/>
      <c r="S1198" s="245"/>
      <c r="T1198" s="253" t="str">
        <f>VLOOKUP(A1197,target_vlup,3,FALSE)</f>
        <v xml:space="preserve">1.1 สสจ. ดำเนินการผ่านเกณฑ์ที่กำหนด ระดับ 5  </v>
      </c>
    </row>
    <row r="1199" spans="1:20" ht="15" customHeight="1" x14ac:dyDescent="0.25">
      <c r="A1199" s="248"/>
      <c r="B1199" s="249"/>
      <c r="C1199" s="247"/>
      <c r="R1199" s="245"/>
      <c r="S1199" s="245"/>
      <c r="T1199" s="253" t="str">
        <f>VLOOKUP(A1198,target_vlup,3,FALSE)</f>
        <v xml:space="preserve">1.2 สสอ. ดำเนินการผ่านเกณฑ์ที่กำหนด ระดับ 5  </v>
      </c>
    </row>
    <row r="1200" spans="1:20" ht="15" customHeight="1" x14ac:dyDescent="0.25">
      <c r="A1200" s="248"/>
      <c r="B1200" s="249"/>
      <c r="C1200" s="247"/>
      <c r="R1200" s="245"/>
      <c r="S1200" s="245"/>
    </row>
    <row r="1201" spans="1:19" ht="15" customHeight="1" x14ac:dyDescent="0.25">
      <c r="A1201" s="248"/>
      <c r="B1201" s="249"/>
      <c r="C1201" s="247"/>
      <c r="R1201" s="245"/>
      <c r="S1201" s="245"/>
    </row>
    <row r="1202" spans="1:19" ht="15" customHeight="1" x14ac:dyDescent="0.25">
      <c r="A1202" s="248"/>
      <c r="B1202" s="249"/>
      <c r="C1202" s="247"/>
      <c r="R1202" s="245"/>
      <c r="S1202" s="245"/>
    </row>
    <row r="1203" spans="1:19" ht="15" customHeight="1" x14ac:dyDescent="0.25">
      <c r="A1203" s="248"/>
      <c r="B1203" s="249"/>
      <c r="C1203" s="247"/>
      <c r="R1203" s="245"/>
      <c r="S1203" s="245"/>
    </row>
    <row r="1204" spans="1:19" ht="15" customHeight="1" x14ac:dyDescent="0.25">
      <c r="A1204" s="248"/>
      <c r="B1204" s="249"/>
      <c r="C1204" s="247"/>
      <c r="R1204" s="245"/>
      <c r="S1204" s="245"/>
    </row>
    <row r="1205" spans="1:19" ht="15" customHeight="1" x14ac:dyDescent="0.25">
      <c r="A1205" s="248"/>
      <c r="B1205" s="249"/>
      <c r="C1205" s="247"/>
      <c r="R1205" s="245"/>
      <c r="S1205" s="245"/>
    </row>
    <row r="1206" spans="1:19" ht="15" customHeight="1" x14ac:dyDescent="0.25">
      <c r="A1206" s="248"/>
      <c r="B1206" s="249"/>
      <c r="C1206" s="247"/>
      <c r="R1206" s="245"/>
      <c r="S1206" s="245"/>
    </row>
    <row r="1207" spans="1:19" ht="15" customHeight="1" x14ac:dyDescent="0.25">
      <c r="A1207" s="248"/>
      <c r="B1207" s="249"/>
      <c r="C1207" s="247"/>
      <c r="R1207" s="245"/>
      <c r="S1207" s="245"/>
    </row>
    <row r="1208" spans="1:19" ht="15" customHeight="1" x14ac:dyDescent="0.25">
      <c r="A1208" s="248"/>
      <c r="B1208" s="249"/>
      <c r="C1208" s="247"/>
      <c r="R1208" s="245"/>
      <c r="S1208" s="245"/>
    </row>
    <row r="1209" spans="1:19" ht="15" customHeight="1" x14ac:dyDescent="0.25">
      <c r="A1209" s="248"/>
      <c r="B1209" s="249"/>
      <c r="C1209" s="247"/>
      <c r="R1209" s="245"/>
      <c r="S1209" s="245"/>
    </row>
    <row r="1210" spans="1:19" ht="15" customHeight="1" x14ac:dyDescent="0.25">
      <c r="A1210" s="248"/>
      <c r="B1210" s="249"/>
      <c r="C1210" s="247"/>
      <c r="R1210" s="245"/>
      <c r="S1210" s="245"/>
    </row>
    <row r="1211" spans="1:19" ht="15" customHeight="1" x14ac:dyDescent="0.25">
      <c r="A1211" s="248"/>
      <c r="B1211" s="249"/>
      <c r="C1211" s="247"/>
      <c r="R1211" s="245"/>
      <c r="S1211" s="245"/>
    </row>
    <row r="1212" spans="1:19" ht="15" customHeight="1" x14ac:dyDescent="0.25">
      <c r="A1212" s="248"/>
      <c r="B1212" s="249"/>
      <c r="C1212" s="247"/>
      <c r="R1212" s="245"/>
      <c r="S1212" s="245"/>
    </row>
    <row r="1213" spans="1:19" ht="15" customHeight="1" x14ac:dyDescent="0.25">
      <c r="A1213" s="248"/>
      <c r="B1213" s="249"/>
      <c r="C1213" s="247"/>
      <c r="R1213" s="245"/>
      <c r="S1213" s="245"/>
    </row>
    <row r="1214" spans="1:19" ht="15" customHeight="1" x14ac:dyDescent="0.25">
      <c r="A1214" s="248"/>
      <c r="B1214" s="249"/>
      <c r="C1214" s="247"/>
      <c r="R1214" s="245"/>
      <c r="S1214" s="245"/>
    </row>
    <row r="1215" spans="1:19" ht="15" customHeight="1" x14ac:dyDescent="0.25">
      <c r="A1215" s="248"/>
      <c r="B1215" s="249"/>
      <c r="C1215" s="247"/>
      <c r="R1215" s="245"/>
      <c r="S1215" s="245"/>
    </row>
    <row r="1216" spans="1:19" ht="15" customHeight="1" x14ac:dyDescent="0.25">
      <c r="A1216" s="248"/>
      <c r="B1216" s="249"/>
      <c r="C1216" s="247"/>
      <c r="R1216" s="245"/>
      <c r="S1216" s="245"/>
    </row>
    <row r="1217" spans="1:20" ht="15" customHeight="1" x14ac:dyDescent="0.25">
      <c r="A1217" s="248"/>
      <c r="B1217" s="249"/>
      <c r="C1217" s="247"/>
      <c r="R1217" s="245"/>
      <c r="S1217" s="245"/>
    </row>
    <row r="1218" spans="1:20" ht="15" customHeight="1" x14ac:dyDescent="0.25">
      <c r="A1218" s="248"/>
      <c r="B1218" s="249"/>
      <c r="C1218" s="247"/>
      <c r="N1218" s="280"/>
      <c r="O1218" s="280"/>
      <c r="R1218" s="245"/>
      <c r="S1218" s="245"/>
    </row>
    <row r="1219" spans="1:20" ht="15" customHeight="1" x14ac:dyDescent="0.25">
      <c r="A1219" s="248"/>
      <c r="B1219" s="249"/>
      <c r="C1219" s="247"/>
      <c r="R1219" s="245"/>
      <c r="S1219" s="245"/>
    </row>
    <row r="1220" spans="1:20" ht="15" customHeight="1" x14ac:dyDescent="0.25">
      <c r="A1220" s="248"/>
      <c r="B1220" s="249"/>
      <c r="C1220" s="247"/>
      <c r="N1220" s="280">
        <f ca="1">NOW()</f>
        <v>43565.748230671299</v>
      </c>
      <c r="O1220" s="280"/>
      <c r="R1220" s="245"/>
      <c r="S1220" s="245"/>
    </row>
    <row r="1221" spans="1:20" ht="15" customHeight="1" x14ac:dyDescent="0.25">
      <c r="A1221" s="248"/>
      <c r="B1221" s="249"/>
      <c r="C1221" s="247"/>
      <c r="R1221" s="245"/>
      <c r="S1221" s="245"/>
    </row>
    <row r="1222" spans="1:20" ht="15" customHeight="1" x14ac:dyDescent="0.25">
      <c r="A1222" s="248">
        <f>Q2_62!A334</f>
        <v>46</v>
      </c>
      <c r="B1222" s="248" t="str">
        <f>Q2_62!B334</f>
        <v>PA</v>
      </c>
      <c r="C1222" s="247"/>
      <c r="R1222" s="245"/>
      <c r="S1222" s="245"/>
    </row>
    <row r="1223" spans="1:20" ht="15" customHeight="1" x14ac:dyDescent="0.25">
      <c r="A1223" s="248">
        <f>Q2_62!A335</f>
        <v>46.1</v>
      </c>
      <c r="B1223" s="260">
        <f>VLOOKUP(A1223,target_vlup,4,FALSE)</f>
        <v>98</v>
      </c>
      <c r="C1223" s="247"/>
      <c r="R1223" s="245"/>
      <c r="S1223" s="245"/>
      <c r="T1223" s="253" t="str">
        <f>VLOOKUP(A1222,target_vlup,3,FALSE)</f>
        <v>2) ร้อยละของ รพ. สังกัดกระทรวงสาธารณสุขมีคุณภาพมาตรฐานผ่านการรับรอง HA ขั้น 3</v>
      </c>
    </row>
    <row r="1224" spans="1:20" ht="15" customHeight="1" x14ac:dyDescent="0.25">
      <c r="A1224" s="248">
        <f>Q2_62!A336</f>
        <v>46.2</v>
      </c>
      <c r="B1224" s="260">
        <f>VLOOKUP(A1224,target_vlup,4,FALSE)</f>
        <v>88</v>
      </c>
      <c r="C1224" s="247"/>
      <c r="R1224" s="245"/>
      <c r="S1224" s="245"/>
      <c r="T1224" s="253" t="str">
        <f>VLOOKUP(A1223,target_vlup,3,FALSE)</f>
        <v xml:space="preserve"> 1) รพ. ศูนย์,  รพ. ทั่วไป, รพ. สังกัดกรมการแพทย์, กรมควบคุมโรค และกรมสุขภาพจิต</v>
      </c>
    </row>
    <row r="1225" spans="1:20" ht="15" customHeight="1" x14ac:dyDescent="0.25">
      <c r="A1225" s="248"/>
      <c r="B1225" s="249"/>
      <c r="C1225" s="247"/>
      <c r="R1225" s="245"/>
      <c r="S1225" s="245"/>
      <c r="T1225" s="253" t="str">
        <f>VLOOKUP(A1224,target_vlup,3,FALSE)</f>
        <v xml:space="preserve"> 2) รพ. ชุมชน</v>
      </c>
    </row>
    <row r="1226" spans="1:20" ht="15" customHeight="1" x14ac:dyDescent="0.25">
      <c r="A1226" s="248"/>
      <c r="B1226" s="249"/>
      <c r="C1226" s="247"/>
      <c r="R1226" s="245"/>
      <c r="S1226" s="245"/>
    </row>
    <row r="1227" spans="1:20" ht="15" customHeight="1" x14ac:dyDescent="0.25">
      <c r="A1227" s="248"/>
      <c r="B1227" s="249"/>
      <c r="C1227" s="247"/>
      <c r="R1227" s="245"/>
      <c r="S1227" s="245"/>
    </row>
    <row r="1228" spans="1:20" ht="15" customHeight="1" x14ac:dyDescent="0.25">
      <c r="A1228" s="248"/>
      <c r="B1228" s="249"/>
      <c r="C1228" s="247"/>
      <c r="R1228" s="245"/>
      <c r="S1228" s="245"/>
    </row>
    <row r="1229" spans="1:20" ht="15" customHeight="1" x14ac:dyDescent="0.25">
      <c r="A1229" s="248"/>
      <c r="B1229" s="249"/>
      <c r="C1229" s="247"/>
      <c r="R1229" s="245"/>
      <c r="S1229" s="245"/>
    </row>
    <row r="1230" spans="1:20" ht="15" customHeight="1" x14ac:dyDescent="0.25">
      <c r="A1230" s="248"/>
      <c r="B1230" s="249"/>
      <c r="C1230" s="247"/>
      <c r="R1230" s="245"/>
      <c r="S1230" s="245"/>
    </row>
    <row r="1231" spans="1:20" ht="15" customHeight="1" x14ac:dyDescent="0.25">
      <c r="A1231" s="248"/>
      <c r="B1231" s="249"/>
      <c r="C1231" s="247"/>
      <c r="R1231" s="245"/>
      <c r="S1231" s="245"/>
    </row>
    <row r="1232" spans="1:20" ht="15" customHeight="1" x14ac:dyDescent="0.25">
      <c r="A1232" s="248"/>
      <c r="B1232" s="249"/>
      <c r="C1232" s="247"/>
      <c r="R1232" s="245"/>
      <c r="S1232" s="245"/>
    </row>
    <row r="1233" spans="1:19" ht="15" customHeight="1" x14ac:dyDescent="0.25">
      <c r="A1233" s="248"/>
      <c r="B1233" s="249"/>
      <c r="C1233" s="247"/>
      <c r="R1233" s="245"/>
      <c r="S1233" s="245"/>
    </row>
    <row r="1234" spans="1:19" ht="15" customHeight="1" x14ac:dyDescent="0.25">
      <c r="A1234" s="248"/>
      <c r="B1234" s="249"/>
      <c r="C1234" s="247"/>
      <c r="R1234" s="245"/>
      <c r="S1234" s="245"/>
    </row>
    <row r="1235" spans="1:19" ht="15" customHeight="1" x14ac:dyDescent="0.25">
      <c r="A1235" s="248"/>
      <c r="B1235" s="249"/>
      <c r="C1235" s="247"/>
      <c r="R1235" s="245"/>
      <c r="S1235" s="245"/>
    </row>
    <row r="1236" spans="1:19" ht="15" customHeight="1" x14ac:dyDescent="0.25">
      <c r="A1236" s="248"/>
      <c r="B1236" s="249"/>
      <c r="C1236" s="247"/>
      <c r="R1236" s="245"/>
      <c r="S1236" s="245"/>
    </row>
    <row r="1237" spans="1:19" ht="15" customHeight="1" x14ac:dyDescent="0.25">
      <c r="A1237" s="248"/>
      <c r="B1237" s="249"/>
      <c r="C1237" s="247"/>
      <c r="R1237" s="245"/>
      <c r="S1237" s="245"/>
    </row>
    <row r="1238" spans="1:19" ht="15" customHeight="1" x14ac:dyDescent="0.25">
      <c r="A1238" s="248"/>
      <c r="B1238" s="249"/>
      <c r="C1238" s="247"/>
      <c r="R1238" s="245"/>
      <c r="S1238" s="245"/>
    </row>
    <row r="1239" spans="1:19" ht="15" customHeight="1" x14ac:dyDescent="0.25">
      <c r="A1239" s="248"/>
      <c r="B1239" s="249"/>
      <c r="C1239" s="247"/>
      <c r="R1239" s="245"/>
      <c r="S1239" s="245"/>
    </row>
    <row r="1240" spans="1:19" ht="15" customHeight="1" x14ac:dyDescent="0.25">
      <c r="A1240" s="248"/>
      <c r="B1240" s="249"/>
      <c r="C1240" s="247"/>
      <c r="R1240" s="245"/>
      <c r="S1240" s="245"/>
    </row>
    <row r="1241" spans="1:19" ht="15" customHeight="1" x14ac:dyDescent="0.25">
      <c r="A1241" s="248"/>
      <c r="B1241" s="249"/>
      <c r="C1241" s="247"/>
      <c r="R1241" s="245"/>
      <c r="S1241" s="245"/>
    </row>
    <row r="1242" spans="1:19" ht="15" customHeight="1" x14ac:dyDescent="0.25">
      <c r="A1242" s="248"/>
      <c r="B1242" s="249"/>
      <c r="C1242" s="247"/>
      <c r="R1242" s="245"/>
      <c r="S1242" s="245"/>
    </row>
    <row r="1243" spans="1:19" ht="15" customHeight="1" x14ac:dyDescent="0.25">
      <c r="A1243" s="248"/>
      <c r="B1243" s="249"/>
      <c r="C1243" s="247"/>
      <c r="R1243" s="245"/>
      <c r="S1243" s="245"/>
    </row>
    <row r="1244" spans="1:19" ht="15" customHeight="1" x14ac:dyDescent="0.25">
      <c r="A1244" s="248"/>
      <c r="B1244" s="249"/>
      <c r="C1244" s="247"/>
      <c r="R1244" s="245"/>
      <c r="S1244" s="245"/>
    </row>
    <row r="1245" spans="1:19" ht="15" customHeight="1" x14ac:dyDescent="0.25">
      <c r="A1245" s="248"/>
      <c r="B1245" s="249"/>
      <c r="C1245" s="247"/>
      <c r="R1245" s="245"/>
      <c r="S1245" s="245"/>
    </row>
    <row r="1246" spans="1:19" ht="15" customHeight="1" x14ac:dyDescent="0.25">
      <c r="A1246" s="248"/>
      <c r="B1246" s="249"/>
      <c r="C1246" s="247"/>
      <c r="R1246" s="245"/>
      <c r="S1246" s="245"/>
    </row>
    <row r="1247" spans="1:19" ht="15" customHeight="1" x14ac:dyDescent="0.25">
      <c r="A1247" s="248"/>
      <c r="B1247" s="249"/>
      <c r="C1247" s="247"/>
      <c r="R1247" s="245"/>
      <c r="S1247" s="245"/>
    </row>
    <row r="1248" spans="1:19" ht="15" customHeight="1" x14ac:dyDescent="0.25">
      <c r="A1248" s="248"/>
      <c r="B1248" s="249"/>
      <c r="C1248" s="247"/>
      <c r="R1248" s="245"/>
      <c r="S1248" s="245"/>
    </row>
    <row r="1249" spans="1:20" ht="15" customHeight="1" x14ac:dyDescent="0.25">
      <c r="A1249" s="248">
        <f>Q2_62!A341</f>
        <v>47</v>
      </c>
      <c r="B1249" s="248" t="str">
        <f>Q2_62!B341</f>
        <v>PA</v>
      </c>
      <c r="C1249" s="247"/>
      <c r="R1249" s="245"/>
      <c r="S1249" s="245"/>
    </row>
    <row r="1250" spans="1:20" ht="15" customHeight="1" x14ac:dyDescent="0.25">
      <c r="A1250" s="248">
        <f>Q2_62!A342</f>
        <v>47.1</v>
      </c>
      <c r="B1250" s="260" t="str">
        <f>VLOOKUP(A1250,target_vlup,4,FALSE)</f>
        <v>Q4</v>
      </c>
      <c r="C1250" s="247"/>
      <c r="R1250" s="245"/>
      <c r="S1250" s="245"/>
      <c r="T1250" s="253" t="str">
        <f>VLOOKUP(A1249,target_vlup,3,FALSE)</f>
        <v>3) ร้อยละของ รพ.สต. ที่ผ่านเกณฑ์การพัฒนาคุณภาพ รพ.สต. ติดดาว</v>
      </c>
    </row>
    <row r="1251" spans="1:20" ht="15" customHeight="1" x14ac:dyDescent="0.25">
      <c r="A1251" s="248">
        <f>Q2_62!A343</f>
        <v>47.2</v>
      </c>
      <c r="B1251" s="260" t="str">
        <f>VLOOKUP(A1251,target_vlup,4,FALSE)</f>
        <v>Q4</v>
      </c>
      <c r="C1251" s="247"/>
      <c r="R1251" s="245"/>
      <c r="S1251" s="245"/>
      <c r="T1251" s="253" t="str">
        <f>VLOOKUP(A1250,target_vlup,3,FALSE)</f>
        <v>3.1 รพ.สต. ที่ผ่านเกณฑ์การพัฒนาคุณภาพ รพ.สต. ติดดาว ระดับ 3 ดาว</v>
      </c>
    </row>
    <row r="1252" spans="1:20" ht="15" customHeight="1" x14ac:dyDescent="0.25">
      <c r="A1252" s="248"/>
      <c r="B1252" s="249"/>
      <c r="C1252" s="247"/>
      <c r="R1252" s="245"/>
      <c r="S1252" s="245"/>
      <c r="T1252" s="253" t="str">
        <f>VLOOKUP(A1251,target_vlup,3,FALSE)</f>
        <v>3.2 รพ.สต. ที่ผ่านเกณฑ์การพัฒนาคุณภาพ รพ.สต. ติดดาว ระดับ 5 ดาว (สะสม)</v>
      </c>
    </row>
    <row r="1253" spans="1:20" ht="15" customHeight="1" x14ac:dyDescent="0.25">
      <c r="A1253" s="248"/>
      <c r="B1253" s="249"/>
      <c r="C1253" s="247"/>
      <c r="R1253" s="245"/>
      <c r="S1253" s="245"/>
    </row>
    <row r="1254" spans="1:20" ht="15" customHeight="1" x14ac:dyDescent="0.25">
      <c r="A1254" s="248"/>
      <c r="B1254" s="249"/>
      <c r="C1254" s="247"/>
      <c r="R1254" s="245"/>
      <c r="S1254" s="245"/>
    </row>
    <row r="1255" spans="1:20" ht="15" customHeight="1" x14ac:dyDescent="0.25">
      <c r="A1255" s="248"/>
      <c r="B1255" s="249"/>
      <c r="C1255" s="247"/>
      <c r="R1255" s="245"/>
      <c r="S1255" s="245"/>
    </row>
    <row r="1256" spans="1:20" ht="15" customHeight="1" x14ac:dyDescent="0.25">
      <c r="A1256" s="248"/>
      <c r="B1256" s="249"/>
      <c r="C1256" s="247"/>
      <c r="R1256" s="245"/>
      <c r="S1256" s="245"/>
    </row>
    <row r="1257" spans="1:20" ht="15" customHeight="1" x14ac:dyDescent="0.25">
      <c r="A1257" s="248"/>
      <c r="B1257" s="249"/>
      <c r="C1257" s="247"/>
      <c r="R1257" s="245"/>
      <c r="S1257" s="245"/>
    </row>
    <row r="1258" spans="1:20" ht="15" customHeight="1" x14ac:dyDescent="0.25">
      <c r="A1258" s="248"/>
      <c r="B1258" s="249"/>
      <c r="C1258" s="247"/>
      <c r="R1258" s="245"/>
      <c r="S1258" s="245"/>
    </row>
    <row r="1259" spans="1:20" ht="15" customHeight="1" x14ac:dyDescent="0.25">
      <c r="A1259" s="248"/>
      <c r="B1259" s="249"/>
      <c r="C1259" s="247"/>
      <c r="R1259" s="245"/>
      <c r="S1259" s="245"/>
    </row>
    <row r="1260" spans="1:20" ht="15" customHeight="1" x14ac:dyDescent="0.25">
      <c r="A1260" s="248"/>
      <c r="B1260" s="249"/>
      <c r="C1260" s="247"/>
      <c r="R1260" s="245"/>
      <c r="S1260" s="245"/>
    </row>
    <row r="1261" spans="1:20" ht="15" customHeight="1" x14ac:dyDescent="0.25">
      <c r="A1261" s="248"/>
      <c r="B1261" s="249"/>
      <c r="C1261" s="247"/>
      <c r="R1261" s="245"/>
      <c r="S1261" s="245"/>
    </row>
    <row r="1262" spans="1:20" ht="15" customHeight="1" x14ac:dyDescent="0.25">
      <c r="A1262" s="248"/>
      <c r="B1262" s="249"/>
      <c r="C1262" s="247"/>
      <c r="R1262" s="245"/>
      <c r="S1262" s="245"/>
    </row>
    <row r="1263" spans="1:20" ht="15" customHeight="1" x14ac:dyDescent="0.25">
      <c r="A1263" s="248"/>
      <c r="B1263" s="249"/>
      <c r="C1263" s="247"/>
      <c r="R1263" s="245"/>
      <c r="S1263" s="245"/>
    </row>
    <row r="1264" spans="1:20" ht="15" customHeight="1" x14ac:dyDescent="0.25">
      <c r="A1264" s="248"/>
      <c r="B1264" s="249"/>
      <c r="C1264" s="247"/>
      <c r="R1264" s="245"/>
      <c r="S1264" s="245"/>
    </row>
    <row r="1265" spans="1:20" ht="15" customHeight="1" x14ac:dyDescent="0.25">
      <c r="A1265" s="248"/>
      <c r="B1265" s="249"/>
      <c r="C1265" s="247"/>
      <c r="R1265" s="245"/>
      <c r="S1265" s="245"/>
    </row>
    <row r="1266" spans="1:20" ht="15" customHeight="1" x14ac:dyDescent="0.25">
      <c r="A1266" s="248"/>
      <c r="B1266" s="249"/>
      <c r="C1266" s="247"/>
      <c r="R1266" s="245"/>
      <c r="S1266" s="245"/>
    </row>
    <row r="1267" spans="1:20" ht="15" customHeight="1" x14ac:dyDescent="0.25">
      <c r="A1267" s="248"/>
      <c r="B1267" s="249"/>
      <c r="C1267" s="247"/>
      <c r="R1267" s="245"/>
      <c r="S1267" s="245"/>
    </row>
    <row r="1268" spans="1:20" ht="15" customHeight="1" x14ac:dyDescent="0.25">
      <c r="A1268" s="248"/>
      <c r="B1268" s="249"/>
      <c r="C1268" s="247"/>
      <c r="R1268" s="245"/>
      <c r="S1268" s="245"/>
    </row>
    <row r="1269" spans="1:20" ht="15" customHeight="1" x14ac:dyDescent="0.25">
      <c r="A1269" s="248"/>
      <c r="B1269" s="249"/>
      <c r="C1269" s="247"/>
      <c r="R1269" s="245"/>
      <c r="S1269" s="245"/>
    </row>
    <row r="1270" spans="1:20" ht="15" customHeight="1" x14ac:dyDescent="0.25">
      <c r="A1270" s="248"/>
      <c r="B1270" s="249"/>
      <c r="C1270" s="247"/>
      <c r="N1270" s="280"/>
      <c r="O1270" s="280"/>
      <c r="R1270" s="245"/>
      <c r="S1270" s="245"/>
    </row>
    <row r="1271" spans="1:20" ht="15" customHeight="1" x14ac:dyDescent="0.25">
      <c r="A1271" s="248"/>
      <c r="B1271" s="249"/>
      <c r="C1271" s="247"/>
      <c r="R1271" s="245"/>
      <c r="S1271" s="245"/>
    </row>
    <row r="1272" spans="1:20" ht="15" customHeight="1" x14ac:dyDescent="0.25">
      <c r="A1272" s="248"/>
      <c r="B1272" s="249"/>
      <c r="C1272" s="247"/>
      <c r="R1272" s="245"/>
      <c r="S1272" s="245"/>
    </row>
    <row r="1273" spans="1:20" ht="15" customHeight="1" x14ac:dyDescent="0.25">
      <c r="A1273" s="248"/>
      <c r="B1273" s="249"/>
      <c r="C1273" s="247"/>
      <c r="N1273" s="280">
        <f ca="1">NOW()</f>
        <v>43565.748230671299</v>
      </c>
      <c r="O1273" s="280"/>
      <c r="R1273" s="245"/>
      <c r="S1273" s="245"/>
    </row>
    <row r="1274" spans="1:20" ht="15" customHeight="1" x14ac:dyDescent="0.25">
      <c r="A1274" s="248"/>
      <c r="B1274" s="249"/>
      <c r="C1274" s="247"/>
      <c r="R1274" s="245"/>
      <c r="S1274" s="245"/>
    </row>
    <row r="1275" spans="1:20" ht="15" customHeight="1" x14ac:dyDescent="0.25">
      <c r="A1275" s="248">
        <f>Q2_62!A350</f>
        <v>48</v>
      </c>
      <c r="B1275" s="248" t="str">
        <f>Q2_62!B350</f>
        <v>KPI</v>
      </c>
      <c r="C1275" s="247"/>
      <c r="R1275" s="245"/>
      <c r="S1275" s="245"/>
    </row>
    <row r="1276" spans="1:20" ht="15" customHeight="1" x14ac:dyDescent="0.25">
      <c r="A1276" s="248">
        <f>Q2_62!A351</f>
        <v>48.1</v>
      </c>
      <c r="B1276" s="260">
        <f>VLOOKUP(A1275,target_vlup,4,FALSE)</f>
        <v>30</v>
      </c>
      <c r="C1276" s="247"/>
      <c r="R1276" s="245"/>
      <c r="S1276" s="245"/>
      <c r="T1276" s="253" t="str">
        <f>VLOOKUP(A1275,target_vlup,3,FALSE)</f>
        <v>1) ร้อยละของจังหวัดที่ผ่านเกณฑ์คุณภาพข้อมูล (ไม่น้อยกว่า 30% ของจังหวัดในเขต)</v>
      </c>
    </row>
    <row r="1277" spans="1:20" ht="15" customHeight="1" x14ac:dyDescent="0.25">
      <c r="A1277" s="248"/>
      <c r="B1277" s="260">
        <f>VLOOKUP(A1276,target_vlup,4,FALSE)</f>
        <v>25</v>
      </c>
      <c r="C1277" s="247"/>
      <c r="R1277" s="245"/>
      <c r="S1277" s="245"/>
      <c r="T1277" s="253" t="str">
        <f>VLOOKUP(A1276,target_vlup,3,FALSE)</f>
        <v>1.1 ข้อมูลการตายที่ไม่ทราบสาเหตุ ไม่เกินร้อยละ 25 ของการตายทั้งหมด (A/B) x 100</v>
      </c>
    </row>
    <row r="1278" spans="1:20" ht="15" customHeight="1" x14ac:dyDescent="0.25">
      <c r="A1278" s="248"/>
      <c r="B1278" s="249"/>
      <c r="C1278" s="247"/>
      <c r="R1278" s="245"/>
      <c r="S1278" s="245"/>
    </row>
    <row r="1279" spans="1:20" ht="15" customHeight="1" x14ac:dyDescent="0.25">
      <c r="A1279" s="248"/>
      <c r="B1279" s="249"/>
      <c r="C1279" s="247"/>
      <c r="R1279" s="245"/>
      <c r="S1279" s="245"/>
    </row>
    <row r="1280" spans="1:20" ht="15" customHeight="1" x14ac:dyDescent="0.25">
      <c r="A1280" s="248"/>
      <c r="B1280" s="249"/>
      <c r="C1280" s="247"/>
      <c r="R1280" s="245"/>
      <c r="S1280" s="245"/>
    </row>
    <row r="1281" spans="1:19" ht="15" customHeight="1" x14ac:dyDescent="0.25">
      <c r="A1281" s="248"/>
      <c r="B1281" s="249"/>
      <c r="C1281" s="247"/>
      <c r="R1281" s="245"/>
      <c r="S1281" s="245"/>
    </row>
    <row r="1282" spans="1:19" ht="15" customHeight="1" x14ac:dyDescent="0.25">
      <c r="A1282" s="248"/>
      <c r="B1282" s="249"/>
      <c r="C1282" s="247"/>
      <c r="R1282" s="245"/>
      <c r="S1282" s="245"/>
    </row>
    <row r="1283" spans="1:19" ht="15" customHeight="1" x14ac:dyDescent="0.25">
      <c r="A1283" s="248"/>
      <c r="B1283" s="249"/>
      <c r="C1283" s="247"/>
      <c r="R1283" s="245"/>
      <c r="S1283" s="245"/>
    </row>
    <row r="1284" spans="1:19" ht="15" customHeight="1" x14ac:dyDescent="0.25">
      <c r="A1284" s="248"/>
      <c r="B1284" s="249"/>
      <c r="C1284" s="247"/>
      <c r="R1284" s="245"/>
      <c r="S1284" s="245"/>
    </row>
    <row r="1285" spans="1:19" ht="15" customHeight="1" x14ac:dyDescent="0.25">
      <c r="A1285" s="248"/>
      <c r="B1285" s="249"/>
      <c r="C1285" s="247"/>
      <c r="R1285" s="245"/>
      <c r="S1285" s="245"/>
    </row>
    <row r="1286" spans="1:19" ht="15" customHeight="1" x14ac:dyDescent="0.25">
      <c r="A1286" s="248"/>
      <c r="B1286" s="249"/>
      <c r="C1286" s="247"/>
      <c r="R1286" s="245"/>
      <c r="S1286" s="245"/>
    </row>
    <row r="1287" spans="1:19" ht="15" customHeight="1" x14ac:dyDescent="0.25">
      <c r="A1287" s="248"/>
      <c r="B1287" s="249"/>
      <c r="C1287" s="247"/>
      <c r="R1287" s="245"/>
      <c r="S1287" s="245"/>
    </row>
    <row r="1288" spans="1:19" ht="15" customHeight="1" x14ac:dyDescent="0.25">
      <c r="A1288" s="248"/>
      <c r="B1288" s="249"/>
      <c r="C1288" s="247"/>
      <c r="R1288" s="245"/>
      <c r="S1288" s="245"/>
    </row>
    <row r="1289" spans="1:19" ht="15" customHeight="1" x14ac:dyDescent="0.25">
      <c r="A1289" s="248"/>
      <c r="B1289" s="249"/>
      <c r="C1289" s="247"/>
      <c r="R1289" s="245"/>
      <c r="S1289" s="245"/>
    </row>
    <row r="1290" spans="1:19" ht="15" customHeight="1" x14ac:dyDescent="0.25">
      <c r="A1290" s="248"/>
      <c r="B1290" s="249"/>
      <c r="C1290" s="247"/>
      <c r="R1290" s="245"/>
      <c r="S1290" s="245"/>
    </row>
    <row r="1291" spans="1:19" ht="15" customHeight="1" x14ac:dyDescent="0.25">
      <c r="A1291" s="248"/>
      <c r="B1291" s="249"/>
      <c r="C1291" s="247"/>
      <c r="R1291" s="245"/>
      <c r="S1291" s="245"/>
    </row>
    <row r="1292" spans="1:19" ht="15" customHeight="1" x14ac:dyDescent="0.25">
      <c r="A1292" s="248"/>
      <c r="B1292" s="249"/>
      <c r="C1292" s="247"/>
      <c r="R1292" s="245"/>
      <c r="S1292" s="245"/>
    </row>
    <row r="1293" spans="1:19" ht="15" customHeight="1" x14ac:dyDescent="0.25">
      <c r="A1293" s="248"/>
      <c r="B1293" s="249"/>
      <c r="C1293" s="247"/>
      <c r="R1293" s="245"/>
      <c r="S1293" s="245"/>
    </row>
    <row r="1294" spans="1:19" ht="15" customHeight="1" x14ac:dyDescent="0.25">
      <c r="A1294" s="248"/>
      <c r="B1294" s="249"/>
      <c r="C1294" s="247"/>
      <c r="R1294" s="245"/>
      <c r="S1294" s="245"/>
    </row>
    <row r="1295" spans="1:19" ht="15" customHeight="1" x14ac:dyDescent="0.25">
      <c r="A1295" s="248"/>
      <c r="B1295" s="249"/>
      <c r="C1295" s="247"/>
      <c r="R1295" s="245"/>
      <c r="S1295" s="245"/>
    </row>
    <row r="1296" spans="1:19" ht="15" customHeight="1" x14ac:dyDescent="0.25">
      <c r="A1296" s="248"/>
      <c r="B1296" s="249"/>
      <c r="C1296" s="247"/>
      <c r="R1296" s="245"/>
      <c r="S1296" s="245"/>
    </row>
    <row r="1297" spans="1:20" ht="15" customHeight="1" x14ac:dyDescent="0.25">
      <c r="A1297" s="248"/>
      <c r="B1297" s="249"/>
      <c r="C1297" s="247"/>
      <c r="R1297" s="245"/>
      <c r="S1297" s="245"/>
    </row>
    <row r="1298" spans="1:20" ht="15" customHeight="1" x14ac:dyDescent="0.25">
      <c r="A1298" s="248"/>
      <c r="B1298" s="249"/>
      <c r="C1298" s="247"/>
      <c r="R1298" s="245"/>
      <c r="S1298" s="245"/>
    </row>
    <row r="1299" spans="1:20" ht="15" customHeight="1" x14ac:dyDescent="0.25">
      <c r="A1299" s="248"/>
      <c r="B1299" s="249"/>
      <c r="C1299" s="247"/>
      <c r="R1299" s="245"/>
      <c r="S1299" s="245"/>
    </row>
    <row r="1300" spans="1:20" ht="15" customHeight="1" x14ac:dyDescent="0.25">
      <c r="A1300" s="248"/>
      <c r="B1300" s="249"/>
      <c r="C1300" s="247"/>
      <c r="R1300" s="245"/>
      <c r="S1300" s="245"/>
    </row>
    <row r="1301" spans="1:20" ht="15" customHeight="1" x14ac:dyDescent="0.25">
      <c r="A1301" s="248"/>
      <c r="B1301" s="249"/>
      <c r="C1301" s="247"/>
      <c r="R1301" s="245"/>
      <c r="S1301" s="245"/>
    </row>
    <row r="1302" spans="1:20" ht="15" customHeight="1" x14ac:dyDescent="0.25">
      <c r="A1302" s="248">
        <f>Q2_62!A355</f>
        <v>49</v>
      </c>
      <c r="B1302" s="249" t="str">
        <f>Q2_62!B355</f>
        <v>PA</v>
      </c>
      <c r="C1302" s="247"/>
      <c r="R1302" s="245"/>
      <c r="S1302" s="245"/>
    </row>
    <row r="1303" spans="1:20" ht="15" customHeight="1" x14ac:dyDescent="0.25">
      <c r="A1303" s="248">
        <f>Q2_62!A356</f>
        <v>49.1</v>
      </c>
      <c r="B1303" s="260">
        <f>VLOOKUP(A1302,target_vlup,4,FALSE)</f>
        <v>50</v>
      </c>
      <c r="C1303" s="247"/>
      <c r="R1303" s="245"/>
      <c r="S1303" s="245"/>
      <c r="T1303" s="253" t="str">
        <f>VLOOKUP(A1302,target_vlup,3,FALSE)</f>
        <v xml:space="preserve">*1) เขตสุขภาพมีการดำเนินงาน Digital Transformation เพื่อก้าวสู่การเป็น Smart Hospital </v>
      </c>
    </row>
    <row r="1304" spans="1:20" ht="15" customHeight="1" x14ac:dyDescent="0.25">
      <c r="A1304" s="248">
        <f>Q2_62!A357</f>
        <v>49.2</v>
      </c>
      <c r="B1304" s="260">
        <f>VLOOKUP(A1303,target_vlup,4,FALSE)</f>
        <v>1</v>
      </c>
      <c r="C1304" s="247"/>
      <c r="R1304" s="245"/>
      <c r="S1304" s="245"/>
      <c r="T1304" s="253" t="str">
        <f>VLOOKUP(A1303,target_vlup,3,FALSE)</f>
        <v>1.1 จำนวน รพศ./ รพท. ที่พัฒนาฯ ผ่านเกณฑ์ระดับ 2 ขึ้นไป (จังหวัดละ 1 รพ.)</v>
      </c>
    </row>
    <row r="1305" spans="1:20" ht="15" customHeight="1" x14ac:dyDescent="0.25">
      <c r="A1305" s="248">
        <f>Q2_62!A358</f>
        <v>49.3</v>
      </c>
      <c r="B1305" s="260">
        <f>VLOOKUP(A1304,target_vlup,4,FALSE)</f>
        <v>50</v>
      </c>
      <c r="C1305" s="247"/>
      <c r="R1305" s="245"/>
      <c r="S1305" s="245"/>
      <c r="T1305" s="253" t="str">
        <f>VLOOKUP(A1304,target_vlup,3,FALSE)</f>
        <v>1.2 ร้อยละของ รพช. ที่พัฒนาฯ ผ่านเกณฑ์ระดับ 2 ขึ้นไป</v>
      </c>
    </row>
    <row r="1306" spans="1:20" ht="15" customHeight="1" x14ac:dyDescent="0.25">
      <c r="A1306" s="248"/>
      <c r="B1306" s="260">
        <f>VLOOKUP(A1305,target_vlup,4,FALSE)</f>
        <v>50</v>
      </c>
      <c r="C1306" s="247"/>
      <c r="R1306" s="245"/>
      <c r="S1306" s="245"/>
      <c r="T1306" s="253" t="str">
        <f>VLOOKUP(A1305,target_vlup,3,FALSE)</f>
        <v>1.3 ร้อยละของ รพ.สังกัดกรมวิชาการ ที่พัฒนาฯ ผ่านเกณฑ์ระดับ 2 ขึ้นไป</v>
      </c>
    </row>
    <row r="1307" spans="1:20" ht="15" customHeight="1" x14ac:dyDescent="0.25">
      <c r="A1307" s="248"/>
      <c r="B1307" s="249"/>
      <c r="C1307" s="247"/>
      <c r="R1307" s="245"/>
      <c r="S1307" s="245"/>
    </row>
    <row r="1308" spans="1:20" ht="15" customHeight="1" x14ac:dyDescent="0.25">
      <c r="A1308" s="248"/>
      <c r="B1308" s="249"/>
      <c r="C1308" s="247"/>
      <c r="R1308" s="245"/>
      <c r="S1308" s="245"/>
    </row>
    <row r="1309" spans="1:20" ht="15" customHeight="1" x14ac:dyDescent="0.25">
      <c r="A1309" s="248"/>
      <c r="B1309" s="249"/>
      <c r="C1309" s="247"/>
      <c r="R1309" s="245"/>
      <c r="S1309" s="245"/>
    </row>
    <row r="1310" spans="1:20" ht="15" customHeight="1" x14ac:dyDescent="0.25">
      <c r="A1310" s="248"/>
      <c r="B1310" s="249"/>
      <c r="C1310" s="247"/>
      <c r="R1310" s="245"/>
      <c r="S1310" s="245"/>
    </row>
    <row r="1311" spans="1:20" ht="15" customHeight="1" x14ac:dyDescent="0.25">
      <c r="A1311" s="248"/>
      <c r="B1311" s="249"/>
      <c r="C1311" s="247"/>
      <c r="R1311" s="245"/>
      <c r="S1311" s="245"/>
    </row>
    <row r="1312" spans="1:20" ht="15" customHeight="1" x14ac:dyDescent="0.25">
      <c r="A1312" s="248"/>
      <c r="B1312" s="249"/>
      <c r="C1312" s="247"/>
      <c r="R1312" s="245"/>
      <c r="S1312" s="245"/>
    </row>
    <row r="1313" spans="1:19" ht="15" customHeight="1" x14ac:dyDescent="0.25">
      <c r="A1313" s="248"/>
      <c r="B1313" s="249"/>
      <c r="C1313" s="247"/>
      <c r="R1313" s="245"/>
      <c r="S1313" s="245"/>
    </row>
    <row r="1314" spans="1:19" ht="15" customHeight="1" x14ac:dyDescent="0.25">
      <c r="A1314" s="248"/>
      <c r="B1314" s="249"/>
      <c r="C1314" s="247"/>
      <c r="R1314" s="245"/>
      <c r="S1314" s="245"/>
    </row>
    <row r="1315" spans="1:19" ht="15" customHeight="1" x14ac:dyDescent="0.25">
      <c r="A1315" s="248"/>
      <c r="B1315" s="249"/>
      <c r="C1315" s="247"/>
      <c r="R1315" s="245"/>
      <c r="S1315" s="245"/>
    </row>
    <row r="1316" spans="1:19" ht="15" customHeight="1" x14ac:dyDescent="0.25">
      <c r="A1316" s="248"/>
      <c r="B1316" s="249"/>
      <c r="C1316" s="247"/>
      <c r="R1316" s="245"/>
      <c r="S1316" s="245"/>
    </row>
    <row r="1317" spans="1:19" ht="15" customHeight="1" x14ac:dyDescent="0.25">
      <c r="A1317" s="248"/>
      <c r="B1317" s="249"/>
      <c r="C1317" s="247"/>
      <c r="R1317" s="245"/>
      <c r="S1317" s="245"/>
    </row>
    <row r="1318" spans="1:19" ht="15" customHeight="1" x14ac:dyDescent="0.25">
      <c r="A1318" s="248"/>
      <c r="B1318" s="249"/>
      <c r="C1318" s="247"/>
      <c r="R1318" s="245"/>
      <c r="S1318" s="245"/>
    </row>
    <row r="1319" spans="1:19" ht="15" customHeight="1" x14ac:dyDescent="0.25">
      <c r="A1319" s="248"/>
      <c r="B1319" s="249"/>
      <c r="C1319" s="247"/>
      <c r="R1319" s="245"/>
      <c r="S1319" s="245"/>
    </row>
    <row r="1320" spans="1:19" ht="15" customHeight="1" x14ac:dyDescent="0.25">
      <c r="A1320" s="248"/>
      <c r="B1320" s="249"/>
      <c r="C1320" s="247"/>
      <c r="R1320" s="245"/>
      <c r="S1320" s="245"/>
    </row>
    <row r="1321" spans="1:19" ht="15" customHeight="1" x14ac:dyDescent="0.25">
      <c r="A1321" s="248"/>
      <c r="B1321" s="249"/>
      <c r="C1321" s="247"/>
      <c r="R1321" s="245"/>
      <c r="S1321" s="245"/>
    </row>
    <row r="1322" spans="1:19" ht="15" customHeight="1" x14ac:dyDescent="0.25">
      <c r="A1322" s="248"/>
      <c r="B1322" s="249"/>
      <c r="C1322" s="247"/>
      <c r="N1322" s="280"/>
      <c r="O1322" s="280"/>
      <c r="R1322" s="245"/>
      <c r="S1322" s="245"/>
    </row>
    <row r="1323" spans="1:19" ht="15" customHeight="1" x14ac:dyDescent="0.25">
      <c r="A1323" s="248"/>
      <c r="B1323" s="249"/>
      <c r="C1323" s="247"/>
      <c r="R1323" s="245"/>
      <c r="S1323" s="245"/>
    </row>
    <row r="1324" spans="1:19" ht="15" customHeight="1" x14ac:dyDescent="0.25">
      <c r="A1324" s="248"/>
      <c r="B1324" s="249"/>
      <c r="C1324" s="247"/>
      <c r="R1324" s="245"/>
      <c r="S1324" s="245"/>
    </row>
    <row r="1325" spans="1:19" ht="15" customHeight="1" x14ac:dyDescent="0.25">
      <c r="A1325" s="248"/>
      <c r="B1325" s="249"/>
      <c r="C1325" s="247"/>
      <c r="R1325" s="245"/>
      <c r="S1325" s="245"/>
    </row>
    <row r="1326" spans="1:19" ht="15" customHeight="1" x14ac:dyDescent="0.25">
      <c r="A1326" s="248"/>
      <c r="B1326" s="249"/>
      <c r="C1326" s="247"/>
      <c r="N1326" s="280">
        <f ca="1">NOW()</f>
        <v>43565.748230671299</v>
      </c>
      <c r="O1326" s="280"/>
      <c r="R1326" s="245"/>
      <c r="S1326" s="245"/>
    </row>
    <row r="1327" spans="1:19" ht="15" customHeight="1" x14ac:dyDescent="0.25">
      <c r="A1327" s="248"/>
      <c r="B1327" s="249"/>
      <c r="C1327" s="247"/>
      <c r="R1327" s="245"/>
      <c r="S1327" s="245"/>
    </row>
    <row r="1328" spans="1:19" ht="15" customHeight="1" x14ac:dyDescent="0.25">
      <c r="A1328" s="248">
        <f>Q2_62!A371</f>
        <v>50</v>
      </c>
      <c r="B1328" s="249" t="str">
        <f>Q2_62!B371</f>
        <v>PA</v>
      </c>
      <c r="C1328" s="247"/>
      <c r="R1328" s="245"/>
      <c r="S1328" s="245"/>
    </row>
    <row r="1329" spans="1:20" ht="15" customHeight="1" x14ac:dyDescent="0.25">
      <c r="A1329" s="248"/>
      <c r="B1329" s="260" t="str">
        <f>VLOOKUP(A1328,target_vlup,4,FALSE)</f>
        <v>Q3</v>
      </c>
      <c r="C1329" s="247"/>
      <c r="R1329" s="245"/>
      <c r="S1329" s="245"/>
      <c r="T1329" s="253" t="str">
        <f>VLOOKUP(A1328,target_vlup,3,FALSE)</f>
        <v>2) มีการใช้ Application สำหรับ PCC ใน PCC ทุกแห่ง(ที่ขึ้นทะเบียน)</v>
      </c>
    </row>
    <row r="1330" spans="1:20" ht="15" customHeight="1" x14ac:dyDescent="0.25">
      <c r="A1330" s="248"/>
      <c r="B1330" s="249"/>
      <c r="C1330" s="247"/>
      <c r="R1330" s="245"/>
      <c r="S1330" s="245"/>
    </row>
    <row r="1331" spans="1:20" ht="15" customHeight="1" x14ac:dyDescent="0.25">
      <c r="A1331" s="248"/>
      <c r="B1331" s="249"/>
      <c r="C1331" s="247"/>
      <c r="R1331" s="245"/>
      <c r="S1331" s="245"/>
    </row>
    <row r="1332" spans="1:20" ht="15" customHeight="1" x14ac:dyDescent="0.25">
      <c r="A1332" s="248"/>
      <c r="B1332" s="249"/>
      <c r="C1332" s="247"/>
      <c r="R1332" s="245"/>
      <c r="S1332" s="245"/>
    </row>
    <row r="1333" spans="1:20" ht="15" customHeight="1" x14ac:dyDescent="0.25">
      <c r="A1333" s="248"/>
      <c r="B1333" s="249"/>
      <c r="C1333" s="247"/>
      <c r="R1333" s="245"/>
      <c r="S1333" s="245"/>
    </row>
    <row r="1334" spans="1:20" ht="15" customHeight="1" x14ac:dyDescent="0.25">
      <c r="A1334" s="248"/>
      <c r="B1334" s="249"/>
      <c r="C1334" s="247"/>
      <c r="R1334" s="245"/>
      <c r="S1334" s="245"/>
    </row>
    <row r="1335" spans="1:20" ht="15" customHeight="1" x14ac:dyDescent="0.25">
      <c r="A1335" s="248"/>
      <c r="B1335" s="249"/>
      <c r="C1335" s="247"/>
      <c r="R1335" s="245"/>
      <c r="S1335" s="245"/>
    </row>
    <row r="1336" spans="1:20" ht="15" customHeight="1" x14ac:dyDescent="0.25">
      <c r="A1336" s="248"/>
      <c r="B1336" s="249"/>
      <c r="C1336" s="247"/>
      <c r="R1336" s="245"/>
      <c r="S1336" s="245"/>
    </row>
    <row r="1337" spans="1:20" ht="15" customHeight="1" x14ac:dyDescent="0.25">
      <c r="A1337" s="248"/>
      <c r="B1337" s="249"/>
      <c r="C1337" s="247"/>
      <c r="R1337" s="245"/>
      <c r="S1337" s="245"/>
    </row>
    <row r="1338" spans="1:20" ht="15" customHeight="1" x14ac:dyDescent="0.25">
      <c r="A1338" s="248"/>
      <c r="B1338" s="249"/>
      <c r="C1338" s="247"/>
      <c r="R1338" s="245"/>
      <c r="S1338" s="245"/>
    </row>
    <row r="1339" spans="1:20" ht="15" customHeight="1" x14ac:dyDescent="0.25">
      <c r="A1339" s="248"/>
      <c r="B1339" s="249"/>
      <c r="C1339" s="247"/>
      <c r="R1339" s="245"/>
      <c r="S1339" s="245"/>
    </row>
    <row r="1340" spans="1:20" ht="15" customHeight="1" x14ac:dyDescent="0.25">
      <c r="A1340" s="248"/>
      <c r="B1340" s="249"/>
      <c r="C1340" s="247"/>
      <c r="R1340" s="245"/>
      <c r="S1340" s="245"/>
    </row>
    <row r="1341" spans="1:20" ht="15" customHeight="1" x14ac:dyDescent="0.25">
      <c r="A1341" s="248"/>
      <c r="B1341" s="249"/>
      <c r="C1341" s="247"/>
      <c r="R1341" s="245"/>
      <c r="S1341" s="245"/>
    </row>
    <row r="1342" spans="1:20" ht="15" customHeight="1" x14ac:dyDescent="0.25">
      <c r="A1342" s="248"/>
      <c r="B1342" s="249"/>
      <c r="C1342" s="247"/>
      <c r="R1342" s="245"/>
      <c r="S1342" s="245"/>
    </row>
    <row r="1343" spans="1:20" ht="15" customHeight="1" x14ac:dyDescent="0.25">
      <c r="A1343" s="248"/>
      <c r="B1343" s="249"/>
      <c r="C1343" s="247"/>
      <c r="R1343" s="245"/>
      <c r="S1343" s="245"/>
    </row>
    <row r="1344" spans="1:20" ht="15" customHeight="1" x14ac:dyDescent="0.25">
      <c r="A1344" s="248"/>
      <c r="B1344" s="249"/>
      <c r="C1344" s="247"/>
      <c r="R1344" s="245"/>
      <c r="S1344" s="245"/>
    </row>
    <row r="1345" spans="1:20" ht="15" customHeight="1" x14ac:dyDescent="0.25">
      <c r="A1345" s="248"/>
      <c r="B1345" s="249"/>
      <c r="C1345" s="247"/>
      <c r="R1345" s="245"/>
      <c r="S1345" s="245"/>
    </row>
    <row r="1346" spans="1:20" ht="15" customHeight="1" x14ac:dyDescent="0.25">
      <c r="A1346" s="248"/>
      <c r="B1346" s="249"/>
      <c r="C1346" s="247"/>
      <c r="R1346" s="245"/>
      <c r="S1346" s="245"/>
    </row>
    <row r="1347" spans="1:20" ht="15" customHeight="1" x14ac:dyDescent="0.25">
      <c r="A1347" s="248"/>
      <c r="B1347" s="249"/>
      <c r="C1347" s="247"/>
      <c r="R1347" s="245"/>
      <c r="S1347" s="245"/>
    </row>
    <row r="1348" spans="1:20" ht="15" customHeight="1" x14ac:dyDescent="0.25">
      <c r="A1348" s="248"/>
      <c r="B1348" s="249"/>
      <c r="C1348" s="247"/>
      <c r="R1348" s="245"/>
      <c r="S1348" s="245"/>
    </row>
    <row r="1349" spans="1:20" ht="15" customHeight="1" x14ac:dyDescent="0.25">
      <c r="A1349" s="248"/>
      <c r="B1349" s="249"/>
      <c r="C1349" s="247"/>
      <c r="R1349" s="245"/>
      <c r="S1349" s="245"/>
    </row>
    <row r="1350" spans="1:20" ht="15" customHeight="1" x14ac:dyDescent="0.25">
      <c r="A1350" s="248"/>
      <c r="B1350" s="249"/>
      <c r="C1350" s="247"/>
      <c r="R1350" s="245"/>
      <c r="S1350" s="245"/>
    </row>
    <row r="1351" spans="1:20" ht="15" customHeight="1" x14ac:dyDescent="0.25">
      <c r="A1351" s="248"/>
      <c r="B1351" s="249"/>
      <c r="C1351" s="247"/>
      <c r="R1351" s="245"/>
      <c r="S1351" s="245"/>
    </row>
    <row r="1352" spans="1:20" ht="15" customHeight="1" x14ac:dyDescent="0.25">
      <c r="A1352" s="248"/>
      <c r="B1352" s="249"/>
      <c r="C1352" s="247"/>
      <c r="R1352" s="245"/>
      <c r="S1352" s="245"/>
    </row>
    <row r="1353" spans="1:20" ht="15" customHeight="1" x14ac:dyDescent="0.25">
      <c r="A1353" s="248"/>
      <c r="B1353" s="249"/>
      <c r="C1353" s="247"/>
      <c r="R1353" s="245"/>
      <c r="S1353" s="245"/>
    </row>
    <row r="1354" spans="1:20" ht="15" customHeight="1" x14ac:dyDescent="0.25">
      <c r="A1354" s="248"/>
      <c r="B1354" s="249"/>
      <c r="C1354" s="247"/>
      <c r="R1354" s="245"/>
      <c r="S1354" s="245"/>
    </row>
    <row r="1355" spans="1:20" ht="15" customHeight="1" x14ac:dyDescent="0.25">
      <c r="A1355" s="248">
        <f>Q2_62!A383</f>
        <v>53</v>
      </c>
      <c r="B1355" s="249" t="str">
        <f>Q2_62!B383</f>
        <v>PA</v>
      </c>
      <c r="C1355" s="247"/>
      <c r="R1355" s="245"/>
      <c r="S1355" s="245"/>
    </row>
    <row r="1356" spans="1:20" ht="15" customHeight="1" x14ac:dyDescent="0.25">
      <c r="A1356" s="248"/>
      <c r="B1356" s="249">
        <f>VLOOKUP(A1355,target_vlup,4,FALSE)</f>
        <v>4</v>
      </c>
      <c r="C1356" s="247"/>
      <c r="R1356" s="245"/>
      <c r="S1356" s="245"/>
      <c r="T1356" s="246" t="str">
        <f>VLOOKUP(A1355,target_vlup,3,FALSE)</f>
        <v>1) ร้อยละของหน่วยบริการที่ประสบภาวะวิกฤติทางการเงิน</v>
      </c>
    </row>
    <row r="1357" spans="1:20" ht="15" customHeight="1" x14ac:dyDescent="0.25">
      <c r="A1357" s="248"/>
      <c r="B1357" s="249"/>
      <c r="C1357" s="247"/>
      <c r="R1357" s="245"/>
      <c r="S1357" s="245"/>
    </row>
    <row r="1358" spans="1:20" ht="15" customHeight="1" x14ac:dyDescent="0.25">
      <c r="A1358" s="248"/>
      <c r="B1358" s="249"/>
      <c r="C1358" s="247"/>
      <c r="R1358" s="245"/>
      <c r="S1358" s="245"/>
    </row>
    <row r="1359" spans="1:20" ht="15" customHeight="1" x14ac:dyDescent="0.25">
      <c r="A1359" s="248"/>
      <c r="B1359" s="249"/>
      <c r="C1359" s="247"/>
      <c r="R1359" s="245"/>
      <c r="S1359" s="245"/>
    </row>
    <row r="1360" spans="1:20" ht="15" customHeight="1" x14ac:dyDescent="0.25">
      <c r="A1360" s="248"/>
      <c r="B1360" s="249"/>
      <c r="C1360" s="247"/>
      <c r="R1360" s="245"/>
      <c r="S1360" s="245"/>
    </row>
    <row r="1361" spans="1:19" ht="15" customHeight="1" x14ac:dyDescent="0.25">
      <c r="A1361" s="248"/>
      <c r="B1361" s="249"/>
      <c r="C1361" s="247"/>
      <c r="R1361" s="245"/>
      <c r="S1361" s="245"/>
    </row>
    <row r="1362" spans="1:19" ht="15" customHeight="1" x14ac:dyDescent="0.25">
      <c r="A1362" s="248"/>
      <c r="B1362" s="249"/>
      <c r="C1362" s="247"/>
      <c r="R1362" s="245"/>
      <c r="S1362" s="245"/>
    </row>
    <row r="1363" spans="1:19" ht="15" customHeight="1" x14ac:dyDescent="0.25">
      <c r="A1363" s="248"/>
      <c r="B1363" s="249"/>
      <c r="C1363" s="247"/>
      <c r="R1363" s="245"/>
      <c r="S1363" s="245"/>
    </row>
    <row r="1364" spans="1:19" ht="15" customHeight="1" x14ac:dyDescent="0.25">
      <c r="A1364" s="248"/>
      <c r="B1364" s="249"/>
      <c r="C1364" s="247"/>
      <c r="R1364" s="245"/>
      <c r="S1364" s="245"/>
    </row>
    <row r="1365" spans="1:19" ht="15" customHeight="1" x14ac:dyDescent="0.25">
      <c r="A1365" s="248"/>
      <c r="B1365" s="249"/>
      <c r="C1365" s="247"/>
      <c r="R1365" s="245"/>
      <c r="S1365" s="245"/>
    </row>
    <row r="1366" spans="1:19" ht="15" customHeight="1" x14ac:dyDescent="0.25">
      <c r="A1366" s="248"/>
      <c r="B1366" s="249"/>
      <c r="C1366" s="247"/>
      <c r="R1366" s="245"/>
      <c r="S1366" s="245"/>
    </row>
    <row r="1367" spans="1:19" ht="15" customHeight="1" x14ac:dyDescent="0.25">
      <c r="A1367" s="248"/>
      <c r="B1367" s="249"/>
      <c r="C1367" s="247"/>
      <c r="R1367" s="245"/>
      <c r="S1367" s="245"/>
    </row>
    <row r="1368" spans="1:19" ht="15" customHeight="1" x14ac:dyDescent="0.25">
      <c r="A1368" s="248"/>
      <c r="B1368" s="249"/>
      <c r="C1368" s="247"/>
      <c r="R1368" s="245"/>
      <c r="S1368" s="245"/>
    </row>
    <row r="1369" spans="1:19" ht="15" customHeight="1" x14ac:dyDescent="0.25">
      <c r="A1369" s="248"/>
      <c r="B1369" s="249"/>
      <c r="C1369" s="247"/>
      <c r="R1369" s="245"/>
      <c r="S1369" s="245"/>
    </row>
    <row r="1370" spans="1:19" ht="15" customHeight="1" x14ac:dyDescent="0.25">
      <c r="A1370" s="248"/>
      <c r="B1370" s="249"/>
      <c r="C1370" s="247"/>
      <c r="R1370" s="245"/>
      <c r="S1370" s="245"/>
    </row>
    <row r="1371" spans="1:19" ht="15" customHeight="1" x14ac:dyDescent="0.25">
      <c r="A1371" s="248"/>
      <c r="B1371" s="249"/>
      <c r="C1371" s="247"/>
      <c r="R1371" s="245"/>
      <c r="S1371" s="245"/>
    </row>
    <row r="1372" spans="1:19" ht="15" customHeight="1" x14ac:dyDescent="0.25">
      <c r="A1372" s="248"/>
      <c r="B1372" s="249"/>
      <c r="C1372" s="247"/>
      <c r="R1372" s="245"/>
      <c r="S1372" s="245"/>
    </row>
    <row r="1373" spans="1:19" ht="15" customHeight="1" x14ac:dyDescent="0.25">
      <c r="A1373" s="248"/>
      <c r="B1373" s="249"/>
      <c r="C1373" s="247"/>
      <c r="R1373" s="245"/>
      <c r="S1373" s="245"/>
    </row>
    <row r="1374" spans="1:19" ht="15" customHeight="1" x14ac:dyDescent="0.25">
      <c r="A1374" s="248"/>
      <c r="B1374" s="249"/>
      <c r="C1374" s="247"/>
      <c r="N1374" s="280"/>
      <c r="O1374" s="280"/>
      <c r="R1374" s="245"/>
      <c r="S1374" s="245"/>
    </row>
    <row r="1375" spans="1:19" ht="15" customHeight="1" x14ac:dyDescent="0.25">
      <c r="A1375" s="248"/>
      <c r="B1375" s="249"/>
      <c r="C1375" s="247"/>
      <c r="R1375" s="245"/>
      <c r="S1375" s="245"/>
    </row>
    <row r="1376" spans="1:19" ht="15" customHeight="1" x14ac:dyDescent="0.25">
      <c r="A1376" s="248"/>
      <c r="B1376" s="249"/>
      <c r="C1376" s="247"/>
      <c r="R1376" s="245"/>
      <c r="S1376" s="245"/>
    </row>
    <row r="1377" spans="1:19" ht="15" customHeight="1" x14ac:dyDescent="0.25">
      <c r="A1377" s="248"/>
      <c r="B1377" s="249"/>
      <c r="C1377" s="247"/>
      <c r="R1377" s="245"/>
      <c r="S1377" s="245"/>
    </row>
    <row r="1378" spans="1:19" ht="15" customHeight="1" x14ac:dyDescent="0.25">
      <c r="A1378" s="248"/>
      <c r="B1378" s="249"/>
      <c r="C1378" s="247"/>
      <c r="R1378" s="245"/>
      <c r="S1378" s="245"/>
    </row>
    <row r="1379" spans="1:19" ht="15" customHeight="1" x14ac:dyDescent="0.25">
      <c r="A1379" s="248"/>
      <c r="B1379" s="249"/>
      <c r="C1379" s="247"/>
      <c r="N1379" s="280">
        <f ca="1">NOW()</f>
        <v>43565.748230671299</v>
      </c>
      <c r="O1379" s="280"/>
      <c r="R1379" s="245"/>
      <c r="S1379" s="245"/>
    </row>
    <row r="1380" spans="1:19" ht="15" customHeight="1" x14ac:dyDescent="0.25">
      <c r="A1380" s="248"/>
      <c r="B1380" s="249"/>
      <c r="C1380" s="247"/>
      <c r="R1380" s="245"/>
      <c r="S1380" s="245"/>
    </row>
    <row r="1381" spans="1:19" ht="15" customHeight="1" x14ac:dyDescent="0.25">
      <c r="A1381" s="248"/>
      <c r="B1381" s="249"/>
      <c r="C1381" s="247"/>
      <c r="R1381" s="245"/>
      <c r="S1381" s="245"/>
    </row>
    <row r="1382" spans="1:19" ht="15" customHeight="1" x14ac:dyDescent="0.25">
      <c r="A1382" s="248">
        <f>Q2_62!A392</f>
        <v>55</v>
      </c>
      <c r="B1382" s="249" t="str">
        <f>Q2_62!B392</f>
        <v>KPI</v>
      </c>
      <c r="C1382" s="247"/>
      <c r="R1382" s="245"/>
      <c r="S1382" s="245"/>
    </row>
    <row r="1383" spans="1:19" ht="15" customHeight="1" x14ac:dyDescent="0.25">
      <c r="A1383" s="248"/>
      <c r="B1383" s="249"/>
      <c r="C1383" s="247"/>
      <c r="R1383" s="245"/>
      <c r="S1383" s="245"/>
    </row>
    <row r="1384" spans="1:19" ht="15" customHeight="1" x14ac:dyDescent="0.25">
      <c r="A1384" s="248"/>
      <c r="B1384" s="249"/>
      <c r="C1384" s="247"/>
      <c r="R1384" s="245"/>
      <c r="S1384" s="245"/>
    </row>
    <row r="1385" spans="1:19" ht="15" customHeight="1" x14ac:dyDescent="0.25">
      <c r="A1385" s="248"/>
      <c r="B1385" s="249"/>
      <c r="C1385" s="247"/>
      <c r="R1385" s="245"/>
      <c r="S1385" s="245"/>
    </row>
    <row r="1386" spans="1:19" ht="15" customHeight="1" x14ac:dyDescent="0.25">
      <c r="A1386" s="248"/>
      <c r="B1386" s="249"/>
      <c r="C1386" s="247"/>
      <c r="R1386" s="245"/>
      <c r="S1386" s="245"/>
    </row>
    <row r="1387" spans="1:19" ht="15" customHeight="1" x14ac:dyDescent="0.25">
      <c r="A1387" s="248"/>
      <c r="B1387" s="249"/>
      <c r="C1387" s="247"/>
      <c r="R1387" s="245"/>
      <c r="S1387" s="245"/>
    </row>
    <row r="1388" spans="1:19" ht="15" customHeight="1" x14ac:dyDescent="0.25">
      <c r="A1388" s="248"/>
      <c r="B1388" s="249"/>
      <c r="C1388" s="247"/>
      <c r="R1388" s="245"/>
      <c r="S1388" s="245"/>
    </row>
    <row r="1389" spans="1:19" ht="15" customHeight="1" x14ac:dyDescent="0.25">
      <c r="A1389" s="248"/>
      <c r="B1389" s="249"/>
      <c r="C1389" s="247"/>
      <c r="R1389" s="245"/>
      <c r="S1389" s="245"/>
    </row>
    <row r="1390" spans="1:19" ht="15" customHeight="1" x14ac:dyDescent="0.25">
      <c r="A1390" s="248"/>
      <c r="B1390" s="249"/>
      <c r="C1390" s="247"/>
      <c r="R1390" s="245"/>
      <c r="S1390" s="245"/>
    </row>
    <row r="1391" spans="1:19" ht="15" customHeight="1" x14ac:dyDescent="0.25">
      <c r="A1391" s="248"/>
      <c r="B1391" s="249"/>
      <c r="C1391" s="247"/>
      <c r="R1391" s="245"/>
      <c r="S1391" s="245"/>
    </row>
    <row r="1392" spans="1:19" ht="15" customHeight="1" x14ac:dyDescent="0.25">
      <c r="A1392" s="248"/>
      <c r="B1392" s="249"/>
      <c r="C1392" s="247"/>
      <c r="R1392" s="245"/>
      <c r="S1392" s="245"/>
    </row>
    <row r="1393" spans="1:19" ht="15" customHeight="1" x14ac:dyDescent="0.25">
      <c r="A1393" s="248"/>
      <c r="B1393" s="249"/>
      <c r="C1393" s="247"/>
      <c r="R1393" s="245"/>
      <c r="S1393" s="245"/>
    </row>
    <row r="1394" spans="1:19" ht="15" customHeight="1" x14ac:dyDescent="0.25">
      <c r="A1394" s="248"/>
      <c r="B1394" s="249"/>
      <c r="C1394" s="247"/>
      <c r="R1394" s="245"/>
      <c r="S1394" s="245"/>
    </row>
    <row r="1395" spans="1:19" ht="15" customHeight="1" x14ac:dyDescent="0.25">
      <c r="A1395" s="248"/>
      <c r="B1395" s="249"/>
      <c r="C1395" s="247"/>
      <c r="R1395" s="245"/>
      <c r="S1395" s="245"/>
    </row>
    <row r="1396" spans="1:19" ht="15" customHeight="1" x14ac:dyDescent="0.25">
      <c r="A1396" s="248"/>
      <c r="B1396" s="249"/>
      <c r="C1396" s="247"/>
      <c r="R1396" s="245"/>
      <c r="S1396" s="245"/>
    </row>
    <row r="1397" spans="1:19" ht="15" customHeight="1" x14ac:dyDescent="0.25">
      <c r="A1397" s="248"/>
      <c r="B1397" s="249"/>
      <c r="C1397" s="247"/>
      <c r="R1397" s="245"/>
      <c r="S1397" s="245"/>
    </row>
    <row r="1398" spans="1:19" ht="15" customHeight="1" x14ac:dyDescent="0.25">
      <c r="A1398" s="248"/>
      <c r="B1398" s="249"/>
      <c r="C1398" s="247"/>
      <c r="R1398" s="245"/>
      <c r="S1398" s="245"/>
    </row>
    <row r="1399" spans="1:19" ht="15" customHeight="1" x14ac:dyDescent="0.25">
      <c r="A1399" s="248"/>
      <c r="B1399" s="249"/>
      <c r="C1399" s="247"/>
      <c r="R1399" s="245"/>
      <c r="S1399" s="245"/>
    </row>
    <row r="1400" spans="1:19" ht="15" customHeight="1" x14ac:dyDescent="0.25">
      <c r="A1400" s="248"/>
      <c r="B1400" s="249"/>
      <c r="C1400" s="247"/>
      <c r="R1400" s="245"/>
      <c r="S1400" s="245"/>
    </row>
    <row r="1401" spans="1:19" ht="15" customHeight="1" x14ac:dyDescent="0.25">
      <c r="A1401" s="248"/>
      <c r="B1401" s="249"/>
      <c r="C1401" s="247"/>
      <c r="R1401" s="245"/>
      <c r="S1401" s="245"/>
    </row>
    <row r="1402" spans="1:19" ht="15" customHeight="1" x14ac:dyDescent="0.25">
      <c r="A1402" s="263" t="s">
        <v>41</v>
      </c>
      <c r="B1402" s="264" t="s">
        <v>41</v>
      </c>
      <c r="C1402" s="263" t="s">
        <v>41</v>
      </c>
      <c r="D1402" s="263" t="s">
        <v>41</v>
      </c>
      <c r="E1402" s="263" t="s">
        <v>41</v>
      </c>
      <c r="F1402" s="263" t="s">
        <v>41</v>
      </c>
      <c r="G1402" s="263" t="s">
        <v>41</v>
      </c>
      <c r="H1402" s="263" t="s">
        <v>41</v>
      </c>
      <c r="I1402" s="263" t="s">
        <v>41</v>
      </c>
      <c r="J1402" s="263" t="s">
        <v>41</v>
      </c>
      <c r="K1402" s="263" t="s">
        <v>41</v>
      </c>
      <c r="L1402" s="263" t="s">
        <v>41</v>
      </c>
      <c r="M1402" s="263" t="s">
        <v>41</v>
      </c>
      <c r="N1402" s="263" t="s">
        <v>41</v>
      </c>
      <c r="O1402" s="263" t="s">
        <v>41</v>
      </c>
      <c r="P1402" s="263" t="s">
        <v>41</v>
      </c>
      <c r="Q1402" s="263" t="s">
        <v>41</v>
      </c>
      <c r="R1402" s="245"/>
      <c r="S1402" s="245"/>
    </row>
    <row r="1403" spans="1:19" ht="15" customHeight="1" x14ac:dyDescent="0.25"/>
    <row r="1404" spans="1:19" ht="15" customHeight="1" x14ac:dyDescent="0.25"/>
  </sheetData>
  <sheetProtection algorithmName="SHA-512" hashValue="7Zz/FUdKm8AvlPjhC6wl32fpvceMV+jb9mMZ1Rg/3vpvS9ARHwKpvi9DPPWUk2IvbSfF1lZpQVEmL/5Do7xCbw==" saltValue="TCeKByqXqgL9cjmYsdv/vw==" spinCount="100000" sheet="1" scenarios="1" formatCells="0" formatColumns="0" formatRows="0" insertColumns="0" insertRows="0" sort="0" autoFilter="0"/>
  <mergeCells count="35">
    <mergeCell ref="N1379:O1379"/>
    <mergeCell ref="C1:P1"/>
    <mergeCell ref="N28:O28"/>
    <mergeCell ref="N107:O107"/>
    <mergeCell ref="N160:O160"/>
    <mergeCell ref="N213:O213"/>
    <mergeCell ref="O54:P54"/>
    <mergeCell ref="N266:O266"/>
    <mergeCell ref="N902:O902"/>
    <mergeCell ref="N319:O319"/>
    <mergeCell ref="N372:O372"/>
    <mergeCell ref="N425:O425"/>
    <mergeCell ref="N478:O478"/>
    <mergeCell ref="N532:O532"/>
    <mergeCell ref="N584:O584"/>
    <mergeCell ref="N637:O637"/>
    <mergeCell ref="N743:O743"/>
    <mergeCell ref="N796:O796"/>
    <mergeCell ref="N849:O849"/>
    <mergeCell ref="N690:O690"/>
    <mergeCell ref="N1218:O1218"/>
    <mergeCell ref="N955:O955"/>
    <mergeCell ref="N1008:O1008"/>
    <mergeCell ref="N1057:O1057"/>
    <mergeCell ref="N1270:O1270"/>
    <mergeCell ref="N1322:O1322"/>
    <mergeCell ref="N1374:O1374"/>
    <mergeCell ref="N1061:O1061"/>
    <mergeCell ref="N1114:O1114"/>
    <mergeCell ref="N1167:O1167"/>
    <mergeCell ref="N1220:O1220"/>
    <mergeCell ref="N1273:O1273"/>
    <mergeCell ref="N1326:O1326"/>
    <mergeCell ref="N1111:O1111"/>
    <mergeCell ref="N1165:O1165"/>
  </mergeCells>
  <conditionalFormatting sqref="B1:B1302 B1307:B1328 B1330:B1048576">
    <cfRule type="cellIs" dxfId="6" priority="5" operator="equal">
      <formula>"PA"</formula>
    </cfRule>
  </conditionalFormatting>
  <conditionalFormatting sqref="B1303:B1304">
    <cfRule type="cellIs" dxfId="5" priority="4" operator="equal">
      <formula>"PA"</formula>
    </cfRule>
  </conditionalFormatting>
  <conditionalFormatting sqref="B1305">
    <cfRule type="cellIs" dxfId="4" priority="3" operator="equal">
      <formula>"PA"</formula>
    </cfRule>
  </conditionalFormatting>
  <conditionalFormatting sqref="B1306">
    <cfRule type="cellIs" dxfId="3" priority="2" operator="equal">
      <formula>"PA"</formula>
    </cfRule>
  </conditionalFormatting>
  <conditionalFormatting sqref="B1329">
    <cfRule type="cellIs" dxfId="2" priority="1" operator="equal">
      <formula>"PA"</formula>
    </cfRule>
  </conditionalFormatting>
  <printOptions horizontalCentered="1"/>
  <pageMargins left="0.11811023622047245" right="0.11811023622047245" top="0.27559055118110237" bottom="0.27559055118110237" header="0.19685039370078741" footer="0.11811023622047245"/>
  <pageSetup paperSize="9" orientation="portrait" horizontalDpi="1200" verticalDpi="1200" r:id="rId1"/>
  <headerFooter>
    <oddFooter>&amp;R&amp;"-,ตัวหนา"&amp;8regionfive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CC"/>
  </sheetPr>
  <dimension ref="A1:H104"/>
  <sheetViews>
    <sheetView showGridLines="0" zoomScale="130" zoomScaleNormal="130" workbookViewId="0"/>
  </sheetViews>
  <sheetFormatPr defaultColWidth="0" defaultRowHeight="11.25" zeroHeight="1" x14ac:dyDescent="0.2"/>
  <cols>
    <col min="1" max="1" width="10.5703125" style="8" customWidth="1"/>
    <col min="2" max="4" width="10.5703125" style="2" customWidth="1"/>
    <col min="5" max="5" width="9" style="2" customWidth="1"/>
    <col min="6" max="6" width="125.7109375" style="2" bestFit="1" customWidth="1"/>
    <col min="7" max="7" width="9" style="3" customWidth="1"/>
    <col min="8" max="8" width="59.85546875" style="3" customWidth="1"/>
    <col min="9" max="16384" width="9" style="3" hidden="1"/>
  </cols>
  <sheetData>
    <row r="1" spans="1:8" x14ac:dyDescent="0.2">
      <c r="A1" s="15" t="s">
        <v>40</v>
      </c>
      <c r="B1" s="15" t="s">
        <v>36</v>
      </c>
      <c r="C1" s="15" t="s">
        <v>37</v>
      </c>
      <c r="D1" s="15" t="s">
        <v>38</v>
      </c>
      <c r="E1" s="15" t="s">
        <v>39</v>
      </c>
      <c r="F1" s="2" t="s">
        <v>167</v>
      </c>
      <c r="G1" s="3">
        <v>1</v>
      </c>
      <c r="H1" s="3" t="s">
        <v>143</v>
      </c>
    </row>
    <row r="2" spans="1:8" x14ac:dyDescent="0.2">
      <c r="A2" s="7">
        <v>1</v>
      </c>
      <c r="B2" s="1" t="s">
        <v>217</v>
      </c>
      <c r="C2" s="1" t="s">
        <v>217</v>
      </c>
      <c r="D2" s="1" t="s">
        <v>217</v>
      </c>
      <c r="E2" s="6">
        <v>17</v>
      </c>
      <c r="F2" s="4" t="str">
        <f>VLOOKUP(A2,Q2_62!$A$8:$C$398,3,FALSE)</f>
        <v>*1) อัตราส่วนการตายมารดาไทย (&lt;17:100,000)</v>
      </c>
      <c r="G2" s="3">
        <v>2</v>
      </c>
      <c r="H2" s="3" t="s">
        <v>140</v>
      </c>
    </row>
    <row r="3" spans="1:8" x14ac:dyDescent="0.2">
      <c r="A3" s="9">
        <v>2.1</v>
      </c>
      <c r="B3" s="10">
        <v>90</v>
      </c>
      <c r="C3" s="10">
        <v>90</v>
      </c>
      <c r="D3" s="10">
        <v>90</v>
      </c>
      <c r="E3" s="10">
        <v>90</v>
      </c>
      <c r="F3" s="4" t="str">
        <f>VLOOKUP(A3,Q2_62!$A$8:$C$398,3,FALSE)</f>
        <v xml:space="preserve">2.1 ร้อยละ 90 ของเด็กอายุ 0-5 ปี ได้รับการคัดกรองพัฒนาการ </v>
      </c>
      <c r="G3" s="3">
        <v>3</v>
      </c>
      <c r="H3" s="3" t="s">
        <v>141</v>
      </c>
    </row>
    <row r="4" spans="1:8" x14ac:dyDescent="0.2">
      <c r="A4" s="9">
        <v>2.2000000000000002</v>
      </c>
      <c r="B4" s="10">
        <v>20</v>
      </c>
      <c r="C4" s="10">
        <v>20</v>
      </c>
      <c r="D4" s="10">
        <v>20</v>
      </c>
      <c r="E4" s="10">
        <v>20</v>
      </c>
      <c r="F4" s="4" t="str">
        <f>VLOOKUP(A4,Q2_62!$A$8:$C$398,3,FALSE)</f>
        <v>2.2 ร้อยละ 20 ของเด็กอายุ 0-5 ปี ที่ได้รับการคัดกรองพัฒนาการ พบสงสัยล่าช้า</v>
      </c>
      <c r="G4" s="3">
        <v>4</v>
      </c>
      <c r="H4" s="3" t="s">
        <v>142</v>
      </c>
    </row>
    <row r="5" spans="1:8" x14ac:dyDescent="0.2">
      <c r="A5" s="9">
        <v>2.2999999999999998</v>
      </c>
      <c r="B5" s="10">
        <v>90</v>
      </c>
      <c r="C5" s="10">
        <v>90</v>
      </c>
      <c r="D5" s="10">
        <v>90</v>
      </c>
      <c r="E5" s="10">
        <v>90</v>
      </c>
      <c r="F5" s="4" t="str">
        <f>VLOOKUP(A5,Q2_62!$A$8:$C$398,3,FALSE)</f>
        <v>2.3 ร้อยละ 90 ของเด็กอายุ 0-5 ปี ที่มีพัฒนาการสงสัยล่าช้าได้รับการติดตาม</v>
      </c>
    </row>
    <row r="6" spans="1:8" x14ac:dyDescent="0.2">
      <c r="A6" s="9">
        <v>2.4</v>
      </c>
      <c r="B6" s="10">
        <v>30</v>
      </c>
      <c r="C6" s="10">
        <v>40</v>
      </c>
      <c r="D6" s="10">
        <v>50</v>
      </c>
      <c r="E6" s="10">
        <v>60</v>
      </c>
      <c r="F6" s="4" t="str">
        <f>VLOOKUP(A6,Q2_62!$A$8:$C$398,3,FALSE)</f>
        <v>2.4 ร้อยละ 60 ของเด็กพัฒนาการล่าช้าได้รับการกระตุ้นพัฒนาการด้วย TEDA4I</v>
      </c>
    </row>
    <row r="7" spans="1:8" x14ac:dyDescent="0.2">
      <c r="A7" s="9">
        <v>2.5</v>
      </c>
      <c r="B7" s="10">
        <v>85</v>
      </c>
      <c r="C7" s="10">
        <v>85</v>
      </c>
      <c r="D7" s="10">
        <v>85</v>
      </c>
      <c r="E7" s="10">
        <v>85</v>
      </c>
      <c r="F7" s="4" t="str">
        <f>VLOOKUP(A7,Q2_62!$A$8:$C$398,3,FALSE)</f>
        <v>2.5 ร้อยละของเด็กอายุ 0-5 ปี มีพัฒนาการสมวัย</v>
      </c>
    </row>
    <row r="8" spans="1:8" x14ac:dyDescent="0.2">
      <c r="A8" s="7">
        <v>3</v>
      </c>
      <c r="B8" s="1">
        <v>51</v>
      </c>
      <c r="C8" s="1">
        <v>53</v>
      </c>
      <c r="D8" s="1">
        <v>55</v>
      </c>
      <c r="E8" s="1">
        <v>57</v>
      </c>
      <c r="F8" s="4" t="str">
        <f>VLOOKUP(A8,Q2_62!$A$8:$C$398,3,FALSE)</f>
        <v>3) ร้อยละของเด็กอายุ 0-5 ปี สูงดีสมส่วน และส่วนสูงเฉลี่ยที่อายุ 5 ปี</v>
      </c>
    </row>
    <row r="9" spans="1:8" x14ac:dyDescent="0.2">
      <c r="A9" s="7">
        <v>3.1</v>
      </c>
      <c r="B9" s="1">
        <v>85</v>
      </c>
      <c r="C9" s="1">
        <v>85</v>
      </c>
      <c r="D9" s="1">
        <v>85</v>
      </c>
      <c r="E9" s="1">
        <v>85</v>
      </c>
      <c r="F9" s="4" t="str">
        <f>VLOOKUP(A9,Q2_62!$A$8:$C$398,3,FALSE)</f>
        <v>3.1) ความครอบคลุมเด็กที่ได้รับการชั่งน้ำหนักและวัดส่วนสูง(ความยาว) = (B2/ B1) × 100</v>
      </c>
    </row>
    <row r="10" spans="1:8" x14ac:dyDescent="0.2">
      <c r="A10" s="7">
        <v>3.2</v>
      </c>
      <c r="B10" s="1">
        <v>51</v>
      </c>
      <c r="C10" s="1">
        <v>53</v>
      </c>
      <c r="D10" s="1">
        <v>55</v>
      </c>
      <c r="E10" s="1">
        <v>57</v>
      </c>
      <c r="F10" s="4" t="str">
        <f>VLOOKUP(A10,Q2_62!$A$8:$C$398,3,FALSE)</f>
        <v>3.2) ร้อยละเด็กอายุ 0-5 ปีสูงดีสมส่วน    = (A1 / B2) × 100</v>
      </c>
    </row>
    <row r="11" spans="1:8" x14ac:dyDescent="0.2">
      <c r="A11" s="7">
        <v>3.3</v>
      </c>
      <c r="B11" s="1">
        <v>109</v>
      </c>
      <c r="C11" s="1">
        <v>109</v>
      </c>
      <c r="D11" s="1">
        <v>109</v>
      </c>
      <c r="E11" s="1">
        <v>109</v>
      </c>
      <c r="F11" s="4" t="str">
        <f>VLOOKUP(A11,Q2_62!$A$8:$C$398,3,FALSE)</f>
        <v>3.3) ส่วนสูงเฉลี่ยชายที่อายุ 5 ปี            = (A2 / B3)</v>
      </c>
    </row>
    <row r="12" spans="1:8" x14ac:dyDescent="0.2">
      <c r="A12" s="7">
        <v>3.4</v>
      </c>
      <c r="B12" s="1">
        <v>108.6</v>
      </c>
      <c r="C12" s="1">
        <v>108.6</v>
      </c>
      <c r="D12" s="1">
        <v>108.6</v>
      </c>
      <c r="E12" s="1">
        <v>108.6</v>
      </c>
      <c r="F12" s="4" t="str">
        <f>VLOOKUP(A12,Q2_62!$A$8:$C$398,3,FALSE)</f>
        <v>3.4) ส่วนสูงเฉลี่ยหญิงที่อายุ 5 ปี           = (A3 / B4)</v>
      </c>
    </row>
    <row r="13" spans="1:8" x14ac:dyDescent="0.2">
      <c r="A13" s="9">
        <v>4</v>
      </c>
      <c r="B13" s="10" t="s">
        <v>469</v>
      </c>
      <c r="C13" s="10" t="s">
        <v>469</v>
      </c>
      <c r="D13" s="10" t="s">
        <v>469</v>
      </c>
      <c r="E13" s="10" t="s">
        <v>469</v>
      </c>
      <c r="F13" s="4" t="str">
        <f>VLOOKUP(A13,Q2_62!$A$8:$C$398,3,FALSE)</f>
        <v>1) เด็กไทยมีระดับสติปัญญาเฉลี่ยไม่ต่ำกว่า 100 วัดผลปี 2564 (= A/B)</v>
      </c>
    </row>
    <row r="14" spans="1:8" x14ac:dyDescent="0.2">
      <c r="A14" s="9">
        <v>4.2</v>
      </c>
      <c r="B14" s="10" t="s">
        <v>217</v>
      </c>
      <c r="C14" s="10" t="s">
        <v>217</v>
      </c>
      <c r="D14" s="10" t="s">
        <v>217</v>
      </c>
      <c r="E14" s="10">
        <v>60</v>
      </c>
      <c r="F14" s="4" t="str">
        <f>VLOOKUP(A14,Q2_62!$A$8:$C$398,3,FALSE)</f>
        <v>(2). ร้อยละของเด็กปฐมวัยที่ได้รับการคัดกรองแล้วพบว่ามีพัฒนาการล่าช้าได้รับการกระตุ้นพัฒนาการด้วย TEDA4I = (C/D) x 100</v>
      </c>
    </row>
    <row r="15" spans="1:8" x14ac:dyDescent="0.2">
      <c r="A15" s="7">
        <v>5</v>
      </c>
      <c r="B15" s="1" t="s">
        <v>213</v>
      </c>
      <c r="C15" s="6">
        <v>68</v>
      </c>
      <c r="D15" s="1" t="s">
        <v>217</v>
      </c>
      <c r="E15" s="6">
        <v>68</v>
      </c>
      <c r="F15" s="4" t="str">
        <f>VLOOKUP(A15,Q2_62!$A$8:$C$398,3,FALSE)</f>
        <v>2) ร้อยละของเด็กวัยเรียน สูงดีสมส่วน (ข้อ 2-7 เป็นการสำรวจหา Baseline Data)</v>
      </c>
    </row>
    <row r="16" spans="1:8" x14ac:dyDescent="0.2">
      <c r="A16" s="7">
        <v>6</v>
      </c>
      <c r="B16" s="1">
        <v>38</v>
      </c>
      <c r="C16" s="1">
        <v>38</v>
      </c>
      <c r="D16" s="1">
        <v>38</v>
      </c>
      <c r="E16" s="1">
        <v>38</v>
      </c>
      <c r="F16" s="4" t="str">
        <f>VLOOKUP(A16,Q2_62!$A$8:$C$398,3,FALSE)</f>
        <v>3) อัตราการคลอดมีชีพในหญิงอายุ 15 -19 ปี (อัตรา ต่อ 1,000 &lt;)</v>
      </c>
    </row>
    <row r="17" spans="1:8" x14ac:dyDescent="0.2">
      <c r="A17" s="7">
        <v>7</v>
      </c>
      <c r="B17" s="1">
        <v>70</v>
      </c>
      <c r="C17" s="1">
        <v>70</v>
      </c>
      <c r="D17" s="1">
        <v>70</v>
      </c>
      <c r="E17" s="1">
        <v>70</v>
      </c>
      <c r="F17" s="4" t="str">
        <f>VLOOKUP(A17,Q2_62!$A$8:$C$398,3,FALSE)</f>
        <v>1) ตำบลที่มีระบบการส่งเสริมสุขภาพดูแลผู้สูงอายุระยะยาว (LTC) ในชุมชนผ่านเกณฑ์</v>
      </c>
    </row>
    <row r="18" spans="1:8" x14ac:dyDescent="0.2">
      <c r="A18" s="7">
        <v>8</v>
      </c>
      <c r="B18" s="1" t="s">
        <v>217</v>
      </c>
      <c r="C18" s="1" t="s">
        <v>217</v>
      </c>
      <c r="D18" s="1" t="s">
        <v>217</v>
      </c>
      <c r="E18" s="1">
        <v>60</v>
      </c>
      <c r="F18" s="4" t="str">
        <f>VLOOKUP(A18,Q2_62!$A$8:$C$398,3,FALSE)</f>
        <v>*1) ร้อยละของคณะกรรมการพัฒนาคุณภาพชีวิตระดับอำเภอ (พชอ.) ที่มีคุณภาพ</v>
      </c>
    </row>
    <row r="19" spans="1:8" x14ac:dyDescent="0.2">
      <c r="A19" s="7">
        <v>9</v>
      </c>
      <c r="B19" s="1">
        <v>90</v>
      </c>
      <c r="C19" s="1">
        <v>90</v>
      </c>
      <c r="D19" s="1">
        <v>90</v>
      </c>
      <c r="E19" s="1">
        <v>90</v>
      </c>
      <c r="F19" s="4" t="str">
        <f>VLOOKUP(A19,Q2_62!$A$8:$C$398,3,FALSE)</f>
        <v>1) ระดับความสำเร็จของจังหวัดในการพัฒนาศูนย์ปฏิบัติการภาวะฉุกเฉิน (EOC) และทีมตระหนักรู้สถานการณ์ (SAT) ที่สามารถปฏิบัติงานได้จริง</v>
      </c>
    </row>
    <row r="20" spans="1:8" x14ac:dyDescent="0.2">
      <c r="A20" s="9">
        <v>10.1</v>
      </c>
      <c r="B20" s="10" t="s">
        <v>217</v>
      </c>
      <c r="C20" s="10" t="s">
        <v>217</v>
      </c>
      <c r="D20" s="10" t="s">
        <v>217</v>
      </c>
      <c r="E20" s="10">
        <v>2.0499999999999998</v>
      </c>
      <c r="F20" s="4" t="str">
        <f>VLOOKUP(A20,Q2_62!$A$8:$C$398,3,FALSE)</f>
        <v>1. อัตราผู้ป่วยเบาหวานรายใหม่จากกลุ่มเสี่ยงเบาหวาน</v>
      </c>
    </row>
    <row r="21" spans="1:8" x14ac:dyDescent="0.2">
      <c r="A21" s="9">
        <v>10.199999999999999</v>
      </c>
      <c r="B21" s="10" t="s">
        <v>213</v>
      </c>
      <c r="C21" s="10">
        <v>10</v>
      </c>
      <c r="D21" s="10">
        <v>20</v>
      </c>
      <c r="E21" s="10">
        <v>30</v>
      </c>
      <c r="F21" s="4" t="str">
        <f>VLOOKUP(A21,Q2_62!$A$8:$C$398,3,FALSE)</f>
        <v>2. อัตรากลุ่มสงสัยป่วยความดันโลหิตสูงในเขตรับผิดชอบได้รับการวัดความดันโลหิตที่บ้าน</v>
      </c>
    </row>
    <row r="22" spans="1:8" x14ac:dyDescent="0.2">
      <c r="A22" s="7">
        <v>11</v>
      </c>
      <c r="B22" s="1" t="s">
        <v>217</v>
      </c>
      <c r="C22" s="1" t="s">
        <v>217</v>
      </c>
      <c r="D22" s="1" t="s">
        <v>217</v>
      </c>
      <c r="E22" s="1">
        <v>80</v>
      </c>
      <c r="F22" s="4" t="str">
        <f>VLOOKUP(A22,Q2_62!$A$8:$C$398,3,FALSE)</f>
        <v>1) ร้อยละของผลิตภัณฑ์สุขภาพที่ได้รับการตรวจสอบ ได้มาตรฐานตามเกณฑ์ที่กำหนด</v>
      </c>
    </row>
    <row r="23" spans="1:8" x14ac:dyDescent="0.2">
      <c r="A23" s="7">
        <v>11.1</v>
      </c>
      <c r="B23" s="10" t="s">
        <v>213</v>
      </c>
      <c r="C23" s="1">
        <v>50</v>
      </c>
      <c r="D23" s="1">
        <v>100</v>
      </c>
      <c r="E23" s="1">
        <v>100</v>
      </c>
      <c r="F23" s="4"/>
    </row>
    <row r="24" spans="1:8" x14ac:dyDescent="0.2">
      <c r="A24" s="9">
        <v>12.1</v>
      </c>
      <c r="B24" s="10" t="s">
        <v>323</v>
      </c>
      <c r="C24" s="10">
        <v>100</v>
      </c>
      <c r="D24" s="10">
        <v>100</v>
      </c>
      <c r="E24" s="10">
        <v>100</v>
      </c>
      <c r="F24" s="4" t="str">
        <f>VLOOKUP(A24,Q2_62!$A$8:$C$398,3,FALSE)</f>
        <v>1.1 = ร้อยละของ รพ.สังกัด กสธ.ที่ดำเนินกิจกรรม GREEN &amp; CLEAN ผ่านเกณฑ์ระดับพื้นฐาน</v>
      </c>
    </row>
    <row r="25" spans="1:8" x14ac:dyDescent="0.2">
      <c r="A25" s="9">
        <v>12.2</v>
      </c>
      <c r="B25" s="10" t="s">
        <v>323</v>
      </c>
      <c r="C25" s="10">
        <v>80</v>
      </c>
      <c r="D25" s="10">
        <v>85</v>
      </c>
      <c r="E25" s="10">
        <v>85</v>
      </c>
      <c r="F25" s="4" t="str">
        <f>VLOOKUP(A25,Q2_62!$A$8:$C$398,3,FALSE)</f>
        <v>1.2 = ร้อยละของ รพ.สังกัด กสธ.ที่ดำเนินกิจกรรม GREEN &amp; CLEAN ผ่านเกณฑ์ระดับดี</v>
      </c>
    </row>
    <row r="26" spans="1:8" x14ac:dyDescent="0.2">
      <c r="A26" s="9">
        <v>12.3</v>
      </c>
      <c r="B26" s="10" t="s">
        <v>323</v>
      </c>
      <c r="C26" s="10" t="s">
        <v>217</v>
      </c>
      <c r="D26" s="10" t="s">
        <v>217</v>
      </c>
      <c r="E26" s="10">
        <v>40</v>
      </c>
      <c r="F26" s="4" t="str">
        <f>VLOOKUP(A26,Q2_62!$A$8:$C$398,3,FALSE)</f>
        <v>1.3 = ร้อยละของ รพ.สังกัด กสธ.ที่ดำเนินกิจกรรม GREEN &amp; CLEAN ผ่านเกณฑ์ระดับดีมาก</v>
      </c>
    </row>
    <row r="27" spans="1:8" x14ac:dyDescent="0.2">
      <c r="A27" s="9">
        <v>12.4</v>
      </c>
      <c r="B27" s="10" t="s">
        <v>323</v>
      </c>
      <c r="C27" s="10" t="s">
        <v>217</v>
      </c>
      <c r="D27" s="10" t="s">
        <v>217</v>
      </c>
      <c r="E27" s="10">
        <v>1</v>
      </c>
      <c r="F27" s="4" t="str">
        <f>VLOOKUP(A27,Q2_62!$A$8:$C$398,3,FALSE)</f>
        <v>1.4 = ร้อยละของ รพ.สังกัด กสธ.ที่ดำเนินกิจกรรม GREEN &amp; CLEAN ผ่านเกณฑ์ระดับ "ดีมาก Plus"</v>
      </c>
    </row>
    <row r="28" spans="1:8" x14ac:dyDescent="0.2">
      <c r="A28" s="7">
        <v>13</v>
      </c>
      <c r="B28" s="1" t="s">
        <v>213</v>
      </c>
      <c r="C28" s="1" t="s">
        <v>217</v>
      </c>
      <c r="D28" s="1" t="s">
        <v>217</v>
      </c>
      <c r="E28" s="1">
        <v>18</v>
      </c>
      <c r="F28" s="4" t="str">
        <f>VLOOKUP(A28,Q2_62!$A$8:$C$398,3,FALSE)</f>
        <v>*1) ร้อยละของคลินิกหมอครอบครัวที่เปิดดำเนินการในพื้นที่ (Primary Care Cluster)</v>
      </c>
    </row>
    <row r="29" spans="1:8" x14ac:dyDescent="0.2">
      <c r="A29" s="7">
        <v>14</v>
      </c>
      <c r="B29" s="1" t="s">
        <v>217</v>
      </c>
      <c r="C29" s="1" t="s">
        <v>217</v>
      </c>
      <c r="D29" s="1" t="s">
        <v>217</v>
      </c>
      <c r="E29" s="1">
        <v>60</v>
      </c>
      <c r="F29" s="4" t="str">
        <f>VLOOKUP(A29,Q2_62!$A$8:$C$398,3,FALSE)</f>
        <v>1) ร้อยละของครอบครัวที่มีศักยภาพในการดูแลสุขภาพตนเองได้ตามเกณฑ์ที่กำหนด</v>
      </c>
    </row>
    <row r="30" spans="1:8" x14ac:dyDescent="0.2">
      <c r="A30" s="11">
        <v>15.1</v>
      </c>
      <c r="B30" s="12" t="s">
        <v>213</v>
      </c>
      <c r="C30" s="12">
        <v>5</v>
      </c>
      <c r="D30" s="12" t="s">
        <v>217</v>
      </c>
      <c r="E30" s="12">
        <v>5</v>
      </c>
      <c r="F30" s="4" t="str">
        <f>VLOOKUP(A30,Q2_62!$A$8:$C$398,3,FALSE)</f>
        <v>15.1 อัตราตายของผู้ป่วยโรคหลอดเลือดสมองตีบ/อุดตัน (Ischemic Stroke ;I63)</v>
      </c>
    </row>
    <row r="31" spans="1:8" x14ac:dyDescent="0.2">
      <c r="A31" s="11">
        <v>15.2</v>
      </c>
      <c r="B31" s="12" t="s">
        <v>213</v>
      </c>
      <c r="C31" s="12">
        <v>25</v>
      </c>
      <c r="D31" s="12" t="s">
        <v>217</v>
      </c>
      <c r="E31" s="12">
        <v>25</v>
      </c>
      <c r="F31" s="4" t="str">
        <f>VLOOKUP(A31,Q2_62!$A$8:$C$398,3,FALSE)</f>
        <v>15.2 อัตราตายของผู้ป่วยโรคหลอดเลือดสมองแตก (Hemorrhagic Stroke ;I60-I62)</v>
      </c>
      <c r="H31" s="3" t="s">
        <v>132</v>
      </c>
    </row>
    <row r="32" spans="1:8" x14ac:dyDescent="0.2">
      <c r="A32" s="11">
        <v>15.3</v>
      </c>
      <c r="B32" s="12" t="s">
        <v>213</v>
      </c>
      <c r="C32" s="12">
        <v>7</v>
      </c>
      <c r="D32" s="12" t="s">
        <v>217</v>
      </c>
      <c r="E32" s="12">
        <v>7</v>
      </c>
      <c r="F32" s="4" t="str">
        <f>VLOOKUP(A32,Q2_62!$A$8:$C$398,3,FALSE)</f>
        <v>15.3 อัตราตายของผู้ป่วยโรคหลอดเลือดสมอง (Stroke ;I60-I69)</v>
      </c>
    </row>
    <row r="33" spans="1:8" x14ac:dyDescent="0.2">
      <c r="A33" s="11">
        <v>15.4</v>
      </c>
      <c r="B33" s="12" t="s">
        <v>213</v>
      </c>
      <c r="C33" s="12">
        <v>35</v>
      </c>
      <c r="D33" s="12" t="s">
        <v>217</v>
      </c>
      <c r="E33" s="12">
        <v>40</v>
      </c>
      <c r="F33" s="4" t="str">
        <f>VLOOKUP(A33,Q2_62!$A$8:$C$398,3,FALSE)</f>
        <v>15.4 ร้อยละผู้ป่วยโรคหลอดเลือดสมอง(I60-I69) ที่มีอาการไม่เกิน 72 ชม.ได้รับการรักษาใน Stroke Unit</v>
      </c>
      <c r="H33" s="3" t="s">
        <v>137</v>
      </c>
    </row>
    <row r="34" spans="1:8" x14ac:dyDescent="0.2">
      <c r="A34" s="11">
        <v>15.5</v>
      </c>
      <c r="B34" s="12" t="s">
        <v>213</v>
      </c>
      <c r="C34" s="12">
        <v>40</v>
      </c>
      <c r="D34" s="12" t="s">
        <v>217</v>
      </c>
      <c r="E34" s="12">
        <v>50</v>
      </c>
      <c r="F34" s="4" t="str">
        <f>VLOOKUP(A34,Q2_62!$A$8:$C$398,3,FALSE)</f>
        <v>15.5 ร้อยละผู้ป่วยโรคหลอดเลือดสมองตีบ/อุดตันระยะเฉียบพลัน (I63) ที่มีอาการไม่เกิน 4.5 ชม.ได้รับการรักษาด้วยยาละลายลิ่มเลือดทางหลอดเลือดดำภายใน 60 นาที (door to needle time)</v>
      </c>
    </row>
    <row r="35" spans="1:8" x14ac:dyDescent="0.2">
      <c r="A35" s="11">
        <v>15.6</v>
      </c>
      <c r="B35" s="12" t="s">
        <v>213</v>
      </c>
      <c r="C35" s="12">
        <v>50</v>
      </c>
      <c r="D35" s="12" t="s">
        <v>217</v>
      </c>
      <c r="E35" s="12">
        <v>60</v>
      </c>
      <c r="F35" s="4" t="str">
        <f>VLOOKUP(A35,Q2_62!$A$8:$C$398,3,FALSE)</f>
        <v>15.6 ร้อยละผู้ป่วยโรคหลอดเลือดสมองแตก (I60-I62) ได้รับการผ่าตัดสมองภายใน 90 
นาที (door to operation room time)</v>
      </c>
    </row>
    <row r="36" spans="1:8" x14ac:dyDescent="0.2">
      <c r="A36" s="7">
        <v>16.100000000000001</v>
      </c>
      <c r="B36" s="1" t="s">
        <v>217</v>
      </c>
      <c r="C36" s="1" t="s">
        <v>217</v>
      </c>
      <c r="D36" s="1" t="s">
        <v>217</v>
      </c>
      <c r="E36" s="1">
        <v>85</v>
      </c>
      <c r="F36" s="4" t="str">
        <f>VLOOKUP(A36,Q2_62!$A$8:$C$398,3,FALSE)</f>
        <v>16.1 อัตราความสำเร็จการรักษาผู้ป่วยวัณโรคปอดรายใหม่ ที่ขึ้นทะเบียน ในไตรมาสที่ 1 ของปีงบประมาณ 2562 (เดือนตุลาคม – ธันวาคม 2561)</v>
      </c>
    </row>
    <row r="37" spans="1:8" x14ac:dyDescent="0.2">
      <c r="A37" s="7">
        <v>16.2</v>
      </c>
      <c r="B37" s="1">
        <v>82.5</v>
      </c>
      <c r="C37" s="1">
        <v>82.5</v>
      </c>
      <c r="D37" s="1">
        <v>82.5</v>
      </c>
      <c r="E37" s="1">
        <v>82.5</v>
      </c>
      <c r="F37" s="4" t="str">
        <f>VLOOKUP(A37,Q2_62!$A$8:$C$398,3,FALSE)</f>
        <v xml:space="preserve">16.2 ร้อยละความครอบคลุมการรักษาผู้ป่วยวัณโรครายใหม่และกลับเป็นซ้ำ (TB Treatment Coverage)  ที่ขึ้นทะเบียนในปีงบประมาณ 2562 ( 1 ตุลาคม 2561– -30 กันยายน 2562) </v>
      </c>
    </row>
    <row r="38" spans="1:8" x14ac:dyDescent="0.2">
      <c r="A38" s="7">
        <v>17.100000000000001</v>
      </c>
      <c r="B38" s="1">
        <v>80</v>
      </c>
      <c r="C38" s="1">
        <v>85</v>
      </c>
      <c r="D38" s="1">
        <v>90</v>
      </c>
      <c r="E38" s="1">
        <v>95</v>
      </c>
      <c r="F38" s="4" t="str">
        <f>VLOOKUP(A38,Q2_62!$A$8:$C$398,3,FALSE)</f>
        <v>17.1 RDU ขั้นที่ 1 ร้อยละ (A1/B) x 100</v>
      </c>
    </row>
    <row r="39" spans="1:8" x14ac:dyDescent="0.2">
      <c r="A39" s="7">
        <v>17.2</v>
      </c>
      <c r="B39" s="1">
        <v>10</v>
      </c>
      <c r="C39" s="1">
        <v>10</v>
      </c>
      <c r="D39" s="1">
        <v>15</v>
      </c>
      <c r="E39" s="1">
        <v>20</v>
      </c>
      <c r="F39" s="4" t="str">
        <f>VLOOKUP(A39,Q2_62!$A$8:$C$398,3,FALSE)</f>
        <v>17.2 RDU ขั้นที่ 2 ร้อยละ (A2/B) x 100</v>
      </c>
    </row>
    <row r="40" spans="1:8" x14ac:dyDescent="0.2">
      <c r="A40" s="7">
        <v>18</v>
      </c>
      <c r="B40" s="1" t="s">
        <v>213</v>
      </c>
      <c r="C40" s="1">
        <v>10</v>
      </c>
      <c r="D40" s="1" t="s">
        <v>217</v>
      </c>
      <c r="E40" s="1">
        <v>20</v>
      </c>
      <c r="F40" s="4" t="str">
        <f>VLOOKUP(A40,Q2_62!$A$8:$C$398,3,FALSE)</f>
        <v>2) ร้อยละของโรงพยาบาลที่มีระบบจัดการการดื้อยาต้านจุลชีพอย่างบูรณาการ (AMR)</v>
      </c>
    </row>
    <row r="41" spans="1:8" x14ac:dyDescent="0.2">
      <c r="A41" s="7">
        <v>19</v>
      </c>
      <c r="B41" s="1" t="s">
        <v>217</v>
      </c>
      <c r="C41" s="1" t="s">
        <v>217</v>
      </c>
      <c r="D41" s="1" t="s">
        <v>217</v>
      </c>
      <c r="E41" s="1">
        <v>10</v>
      </c>
      <c r="F41" s="4" t="str">
        <f>VLOOKUP(A41,Q2_62!$A$8:$C$398,3,FALSE)</f>
        <v>1) ร้อยละการส่งต่อผู้ป่วยนอกเขตสุขภาพลดลง (A-B)/A x 100 (ค่าผ่านเกณฑ์ต้องเป็นบวก)</v>
      </c>
    </row>
    <row r="42" spans="1:8" x14ac:dyDescent="0.2">
      <c r="A42" s="7">
        <v>20</v>
      </c>
      <c r="B42" s="1" t="s">
        <v>213</v>
      </c>
      <c r="C42" s="1">
        <v>4</v>
      </c>
      <c r="D42" s="1" t="s">
        <v>217</v>
      </c>
      <c r="E42" s="1">
        <v>3.8</v>
      </c>
      <c r="F42" s="4" t="str">
        <f>VLOOKUP(A42,Q2_62!$A$8:$C$398,3,FALSE)</f>
        <v>1) อัตราตายทารกแรกเกิด น้อยกว่า 3.8 ต่อ 1,000 ทารกเกิดมีชีพ</v>
      </c>
    </row>
    <row r="43" spans="1:8" x14ac:dyDescent="0.2">
      <c r="A43" s="7">
        <v>21</v>
      </c>
      <c r="B43" s="1" t="s">
        <v>213</v>
      </c>
      <c r="C43" s="1">
        <v>40</v>
      </c>
      <c r="D43" s="1" t="s">
        <v>217</v>
      </c>
      <c r="E43" s="1">
        <v>40</v>
      </c>
      <c r="F43" s="4" t="str">
        <f>VLOOKUP(A43,Q2_62!$A$8:$C$398,3,FALSE)</f>
        <v>1) ร้อยละการบรรเทาอาการปวดและจัดการอาการต่างๆ ด้วย Strong Opioid Medication ในผู้ป่วยประคับประคองอย่างมีคุณภาพ [(B/A) x 100]</v>
      </c>
    </row>
    <row r="44" spans="1:8" x14ac:dyDescent="0.2">
      <c r="A44" s="7">
        <v>22</v>
      </c>
      <c r="B44" s="1" t="s">
        <v>217</v>
      </c>
      <c r="C44" s="1" t="s">
        <v>217</v>
      </c>
      <c r="D44" s="1" t="s">
        <v>217</v>
      </c>
      <c r="E44" s="1">
        <v>18.5</v>
      </c>
      <c r="F44" s="4" t="str">
        <f>VLOOKUP(A44,Q2_62!$A$8:$C$398,3,FALSE)</f>
        <v>1) ร้อยละของผู้ป่วยนอกทั้งหมดที่ได้รับบริการ ตรวจ วินิจฉัย รักษาโรค และฟื้นฟูสภาพด้วยศาสตร์การแพทย์แผนไทยและการแพทย์ทางเลือก</v>
      </c>
    </row>
    <row r="45" spans="1:8" x14ac:dyDescent="0.2">
      <c r="A45" s="7">
        <v>23</v>
      </c>
      <c r="B45" s="1" t="s">
        <v>217</v>
      </c>
      <c r="C45" s="1" t="s">
        <v>217</v>
      </c>
      <c r="D45" s="1" t="s">
        <v>217</v>
      </c>
      <c r="E45" s="1">
        <v>63</v>
      </c>
      <c r="F45" s="4" t="str">
        <f>VLOOKUP(A45,Q2_62!$A$8:$C$398,3,FALSE)</f>
        <v>1) ร้อยละของผู้ป่วยโรคซึมเศร้าเข้าถึงบริการสุขภาพจิต (A/B) x 100 มากกว่าร้อยละ 63</v>
      </c>
    </row>
    <row r="46" spans="1:8" x14ac:dyDescent="0.2">
      <c r="A46" s="7">
        <v>24.1</v>
      </c>
      <c r="B46" s="1" t="s">
        <v>217</v>
      </c>
      <c r="C46" s="1" t="s">
        <v>217</v>
      </c>
      <c r="D46" s="1" t="s">
        <v>217</v>
      </c>
      <c r="E46" s="1">
        <v>6.3</v>
      </c>
      <c r="F46" s="4" t="str">
        <f>VLOOKUP(A46,Q2_62!$A$8:$C$398,3,FALSE)</f>
        <v xml:space="preserve">2.1 อัตราการฆ่าตัวตายสำเร็จ </v>
      </c>
    </row>
    <row r="47" spans="1:8" x14ac:dyDescent="0.2">
      <c r="A47" s="7">
        <v>24.2</v>
      </c>
      <c r="B47" s="1" t="s">
        <v>217</v>
      </c>
      <c r="C47" s="1" t="s">
        <v>217</v>
      </c>
      <c r="D47" s="1" t="s">
        <v>217</v>
      </c>
      <c r="E47" s="1">
        <v>80</v>
      </c>
      <c r="F47" s="4" t="str">
        <f>VLOOKUP(A47,Q2_62!$A$8:$C$398,3,FALSE)</f>
        <v>2.2 ร้อยละของผู้พยายามฆ่าตัวตายไม่กลับมาทําร้ายตัวเองซ้ำในระยะเวลา 1 ปี</v>
      </c>
    </row>
    <row r="48" spans="1:8" x14ac:dyDescent="0.2">
      <c r="A48" s="7">
        <v>25</v>
      </c>
      <c r="B48" s="1" t="s">
        <v>213</v>
      </c>
      <c r="C48" s="1">
        <v>30</v>
      </c>
      <c r="D48" s="1" t="s">
        <v>217</v>
      </c>
      <c r="E48" s="1">
        <v>30</v>
      </c>
      <c r="F48" s="4" t="str">
        <f>VLOOKUP(A48,Q2_62!$A$8:$C$398,3,FALSE)</f>
        <v xml:space="preserve">1) อัตราตายผู้ป่วยติดเชื้อในกระแสเลือดแบบรุนแรงชนิด community-acquired </v>
      </c>
    </row>
    <row r="49" spans="1:8" x14ac:dyDescent="0.2">
      <c r="A49" s="7">
        <v>25.2</v>
      </c>
      <c r="B49" s="1" t="s">
        <v>213</v>
      </c>
      <c r="C49" s="1">
        <v>90</v>
      </c>
      <c r="D49" s="1" t="s">
        <v>217</v>
      </c>
      <c r="E49" s="1">
        <v>90</v>
      </c>
      <c r="F49" s="4" t="str">
        <f>VLOOKUP(A49,Q2_62!$A$8:$C$398,3,FALSE)</f>
        <v xml:space="preserve">1.2 อัตราการได้รับ Antibiotic ภายใน 1 ชม.(นับจากเวลาที่ได้รับการวินิจฉัย) </v>
      </c>
      <c r="H49" s="3" t="s">
        <v>133</v>
      </c>
    </row>
    <row r="50" spans="1:8" x14ac:dyDescent="0.2">
      <c r="A50" s="7">
        <v>25.3</v>
      </c>
      <c r="B50" s="1" t="s">
        <v>213</v>
      </c>
      <c r="C50" s="1">
        <v>90</v>
      </c>
      <c r="D50" s="1" t="s">
        <v>217</v>
      </c>
      <c r="E50" s="1">
        <v>90</v>
      </c>
      <c r="F50" s="4" t="str">
        <f>VLOOKUP(A50,Q2_62!$A$8:$C$398,3,FALSE)</f>
        <v xml:space="preserve">1.3 อัตราการเจาะ H/C ก่อนให้ Antibiotic  </v>
      </c>
    </row>
    <row r="51" spans="1:8" x14ac:dyDescent="0.2">
      <c r="A51" s="7">
        <v>25.4</v>
      </c>
      <c r="B51" s="1" t="s">
        <v>213</v>
      </c>
      <c r="C51" s="1">
        <v>90</v>
      </c>
      <c r="D51" s="1" t="s">
        <v>217</v>
      </c>
      <c r="E51" s="1">
        <v>90</v>
      </c>
      <c r="F51" s="4" t="str">
        <f>VLOOKUP(A51,Q2_62!$A$8:$C$398,3,FALSE)</f>
        <v xml:space="preserve">1.4 อัตราการได้รับ IV 30 ml/kg ใน 1 ชม.แรก (ในกรณีไม่มีข้อห้าม) </v>
      </c>
    </row>
    <row r="52" spans="1:8" x14ac:dyDescent="0.2">
      <c r="A52" s="7">
        <v>25.5</v>
      </c>
      <c r="B52" s="1" t="s">
        <v>213</v>
      </c>
      <c r="C52" s="1">
        <v>30</v>
      </c>
      <c r="D52" s="1" t="s">
        <v>217</v>
      </c>
      <c r="E52" s="1">
        <v>30</v>
      </c>
      <c r="F52" s="4" t="str">
        <f>VLOOKUP(A52,Q2_62!$A$8:$C$398,3,FALSE)</f>
        <v xml:space="preserve">1.5 อัตราที่ผู้ป่วยได้รับการดูแลแบบภาวะวิกฤติ (ระดับ 2-3) ภายใน 3 ชม.  </v>
      </c>
    </row>
    <row r="53" spans="1:8" x14ac:dyDescent="0.2">
      <c r="A53" s="13">
        <v>26.1</v>
      </c>
      <c r="B53" s="14">
        <v>20</v>
      </c>
      <c r="C53" s="14">
        <v>20</v>
      </c>
      <c r="D53" s="14">
        <v>20</v>
      </c>
      <c r="E53" s="14">
        <v>20</v>
      </c>
      <c r="F53" s="4" t="str">
        <f>VLOOKUP(A53,Q2_62!$A$8:$C$398,3,FALSE)</f>
        <v>1.1 ร้อยละ 20 ของโรงพยาบาลระดับ M1 ขึ้นไป ที่มีการจัดตั้งทีม Refracture Prevention</v>
      </c>
    </row>
    <row r="54" spans="1:8" x14ac:dyDescent="0.2">
      <c r="A54" s="13">
        <v>26.2</v>
      </c>
      <c r="B54" s="14">
        <v>30</v>
      </c>
      <c r="C54" s="14">
        <v>30</v>
      </c>
      <c r="D54" s="14">
        <v>30</v>
      </c>
      <c r="E54" s="14">
        <v>30</v>
      </c>
      <c r="F54" s="4" t="str">
        <f>VLOOKUP(A54,Q2_62!$A$8:$C$398,3,FALSE)</f>
        <v>1.2 Refracture  &lt; ร้อยละ 30</v>
      </c>
    </row>
    <row r="55" spans="1:8" x14ac:dyDescent="0.2">
      <c r="A55" s="13">
        <v>26.3</v>
      </c>
      <c r="B55" s="14">
        <v>50</v>
      </c>
      <c r="C55" s="14">
        <v>50</v>
      </c>
      <c r="D55" s="14">
        <v>50</v>
      </c>
      <c r="E55" s="14">
        <v>50</v>
      </c>
      <c r="F55" s="4" t="str">
        <f>VLOOKUP(A55,Q2_62!$A$8:$C$398,3,FALSE)</f>
        <v>1.3 ผ่าตัดแบบ Early surgery &gt; ร้อยละ 50 ขึ้นไป</v>
      </c>
    </row>
    <row r="56" spans="1:8" x14ac:dyDescent="0.2">
      <c r="A56" s="7">
        <v>27</v>
      </c>
      <c r="B56" s="1">
        <v>50</v>
      </c>
      <c r="C56" s="1">
        <v>50</v>
      </c>
      <c r="D56" s="1">
        <v>50</v>
      </c>
      <c r="E56" s="1">
        <v>50</v>
      </c>
      <c r="F56" s="4" t="str">
        <f>VLOOKUP(A56,Q2_62!$A$8:$C$398,3,FALSE)</f>
        <v>1) ร้อยละของการให้การรักษาผู้ป่วย STEMI ได้ตามมาตรฐานเวลาที่กำหนด</v>
      </c>
    </row>
    <row r="57" spans="1:8" x14ac:dyDescent="0.2">
      <c r="A57" s="7">
        <v>28</v>
      </c>
      <c r="B57" s="1" t="s">
        <v>217</v>
      </c>
      <c r="C57" s="1" t="s">
        <v>217</v>
      </c>
      <c r="D57" s="1" t="s">
        <v>217</v>
      </c>
      <c r="E57" s="1">
        <v>26</v>
      </c>
      <c r="F57" s="4" t="str">
        <f>VLOOKUP(A57,Q2_62!$A$8:$C$398,3,FALSE)</f>
        <v>2) อัตราตายของผู้ป่วยโรคหลอดเลือดหัวใจ / แสนประชากร</v>
      </c>
    </row>
    <row r="58" spans="1:8" x14ac:dyDescent="0.2">
      <c r="A58" s="13">
        <v>29.1</v>
      </c>
      <c r="B58" s="14" t="s">
        <v>213</v>
      </c>
      <c r="C58" s="14">
        <v>70</v>
      </c>
      <c r="D58" s="14" t="s">
        <v>217</v>
      </c>
      <c r="E58" s="14">
        <v>70</v>
      </c>
      <c r="F58" s="4" t="str">
        <f>VLOOKUP(A58,Q2_62!$A$8:$C$398,3,FALSE)</f>
        <v>1.ร้อยละของผู้ป่วยที่ได้รับการรักษาด้วยการผ่าตัดภายในระยะเวลา 4 สัปดาห์ (A(s)/ B(s)) X100</v>
      </c>
    </row>
    <row r="59" spans="1:8" x14ac:dyDescent="0.2">
      <c r="A59" s="13">
        <v>29.2</v>
      </c>
      <c r="B59" s="14" t="s">
        <v>213</v>
      </c>
      <c r="C59" s="14">
        <v>70</v>
      </c>
      <c r="D59" s="14" t="s">
        <v>217</v>
      </c>
      <c r="E59" s="14">
        <v>70</v>
      </c>
      <c r="F59" s="4" t="str">
        <f>VLOOKUP(A59,Q2_62!$A$8:$C$398,3,FALSE)</f>
        <v>2.ร้อยละของผู้ป่วยที่ได้รับการรักษาด้วยเคมีบำบัดภายในระยะเวลา 6 สัปดาห์ (A(c)/ B(c)) X100</v>
      </c>
    </row>
    <row r="60" spans="1:8" x14ac:dyDescent="0.2">
      <c r="A60" s="13">
        <v>29.3</v>
      </c>
      <c r="B60" s="14" t="s">
        <v>213</v>
      </c>
      <c r="C60" s="14">
        <v>60</v>
      </c>
      <c r="D60" s="14" t="s">
        <v>217</v>
      </c>
      <c r="E60" s="14">
        <v>60</v>
      </c>
      <c r="F60" s="4" t="str">
        <f>VLOOKUP(A60,Q2_62!$A$8:$C$398,3,FALSE)</f>
        <v>3.ร้อยละของผู้ป่วยที่ได้รับการรักษาด้วยรังสีรักษาภายในระยะเวลา 6 สัปดาห์ (A(R)/ B(R)) X100</v>
      </c>
    </row>
    <row r="61" spans="1:8" x14ac:dyDescent="0.2">
      <c r="A61" s="7">
        <v>30</v>
      </c>
      <c r="B61" s="1" t="s">
        <v>213</v>
      </c>
      <c r="C61" s="1">
        <v>66</v>
      </c>
      <c r="D61" s="1">
        <v>66</v>
      </c>
      <c r="E61" s="1">
        <v>66</v>
      </c>
      <c r="F61" s="4" t="str">
        <f>VLOOKUP(A61,Q2_62!$A$8:$C$398,3,FALSE)</f>
        <v>1) ร้อยละของผู้ป่วย CKD ที่มีอัตราการลดลงของ eGFR&lt;4 ml/min/1.73m2/yr</v>
      </c>
    </row>
    <row r="62" spans="1:8" x14ac:dyDescent="0.2">
      <c r="A62" s="7">
        <v>31</v>
      </c>
      <c r="B62" s="1">
        <v>85</v>
      </c>
      <c r="C62" s="1">
        <v>85</v>
      </c>
      <c r="D62" s="1">
        <v>85</v>
      </c>
      <c r="E62" s="1">
        <v>85</v>
      </c>
      <c r="F62" s="4" t="str">
        <f>VLOOKUP(A62,Q2_62!$A$8:$C$398,3,FALSE)</f>
        <v>1) ร้อยละผู้ป่วยต้อกระจกชนิดบอด (Blinding Cataract) ได้รับการผ่าตัดภายใน 30 วัน</v>
      </c>
    </row>
    <row r="63" spans="1:8" x14ac:dyDescent="0.2">
      <c r="A63" s="7">
        <v>32</v>
      </c>
      <c r="B63" s="1">
        <v>0.2</v>
      </c>
      <c r="C63" s="1">
        <v>0.4</v>
      </c>
      <c r="D63" s="1">
        <v>0.6</v>
      </c>
      <c r="E63" s="1">
        <v>0.8</v>
      </c>
      <c r="F63" s="4" t="str">
        <f>VLOOKUP(A63,Q2_62!$A$8:$C$398,3,FALSE)</f>
        <v xml:space="preserve">1) อัตราส่วนของจำนวนผู้ยินยอมบริจาคอวัยวะจากผู้ป่วยสมองตาย ต่อ จำนวนผู้ป่วยเสียชีวิตใน รพ. </v>
      </c>
    </row>
    <row r="64" spans="1:8" x14ac:dyDescent="0.2">
      <c r="A64" s="7">
        <v>33</v>
      </c>
      <c r="B64" s="1" t="s">
        <v>213</v>
      </c>
      <c r="C64" s="1">
        <v>20</v>
      </c>
      <c r="D64" s="1">
        <v>20</v>
      </c>
      <c r="E64" s="1">
        <v>20</v>
      </c>
      <c r="F64" s="4" t="str">
        <f>VLOOKUP(A64,Q2_62!$A$8:$C$398,3,FALSE)</f>
        <v>*1) ร้อยละผู้ติดยาเสพติดที่บำบัดครบตามเกณฑ์ฯ และได้รับการติดตามดูแลต่อเนื่อง 1 ปี (Retention Rate 1 year)</v>
      </c>
    </row>
    <row r="65" spans="1:6" x14ac:dyDescent="0.2">
      <c r="A65" s="7">
        <v>34</v>
      </c>
      <c r="B65" s="1" t="s">
        <v>213</v>
      </c>
      <c r="C65" s="1">
        <v>40</v>
      </c>
      <c r="D65" s="1">
        <v>40</v>
      </c>
      <c r="E65" s="1">
        <v>40</v>
      </c>
      <c r="F65" s="4" t="str">
        <f>VLOOKUP(A65,Q2_62!$A$8:$C$398,3,FALSE)</f>
        <v>*2) ร้อยละของผู้ใช้ ผู้เสพที่บำบัดครบตามเกณฑ์ที่กำหนดของแต่ละระบบหยุดเสพต่อเนื่องหลังจำหน่ายจากการบำบัด 3 เดือน  (3 month remission rate)</v>
      </c>
    </row>
    <row r="66" spans="1:6" x14ac:dyDescent="0.2">
      <c r="A66" s="13">
        <v>35</v>
      </c>
      <c r="B66" s="14" t="s">
        <v>213</v>
      </c>
      <c r="C66" s="14">
        <v>25</v>
      </c>
      <c r="D66" s="14" t="s">
        <v>217</v>
      </c>
      <c r="E66" s="14">
        <v>50</v>
      </c>
      <c r="F66" s="4" t="str">
        <f>VLOOKUP(A66,Q2_62!$A$8:$C$398,3,FALSE)</f>
        <v>1) รพ. ระดับ M และ F ที่ให้การบริบาลฟื้นสภาพระยะกลางแบบผู้ป่วยใน (intermediate bed/ward)</v>
      </c>
    </row>
    <row r="67" spans="1:6" x14ac:dyDescent="0.2">
      <c r="A67" s="13">
        <v>35.1</v>
      </c>
      <c r="B67" s="14" t="s">
        <v>213</v>
      </c>
      <c r="C67" s="14">
        <v>50</v>
      </c>
      <c r="D67" s="14" t="s">
        <v>217</v>
      </c>
      <c r="E67" s="14">
        <v>60</v>
      </c>
      <c r="F67" s="4" t="str">
        <f>VLOOKUP(A67,Q2_62!$A$8:$C$398,3,FALSE)</f>
        <v>1.1) ผู้ป่วย Stroke, Traumatic Brain Injury และ Spinal Cord Injury ที่รอดชีวิตและมีคะแนน Barthel index &lt;15 รวมทั้งคะแนน Barthel index &gt;15 with multiple impairment ได้รับการบริบาลฟื้นสภาพระยะกลางและติดตามจนครบ 6 เดือน หรือจน Barthel index = 20</v>
      </c>
    </row>
    <row r="68" spans="1:6" x14ac:dyDescent="0.2">
      <c r="A68" s="7">
        <v>36</v>
      </c>
      <c r="B68" s="1" t="s">
        <v>213</v>
      </c>
      <c r="C68" s="1">
        <v>20</v>
      </c>
      <c r="D68" s="1" t="s">
        <v>217</v>
      </c>
      <c r="E68" s="1">
        <v>20</v>
      </c>
      <c r="F68" s="4" t="str">
        <f>VLOOKUP(A68,Q2_62!$A$8:$C$398,3,FALSE)</f>
        <v>1) ร้อยละของผู้ป่วยที่เข้ารับการผ่าตัดแบบ One Day Surgery</v>
      </c>
    </row>
    <row r="69" spans="1:6" x14ac:dyDescent="0.2">
      <c r="A69" s="13">
        <v>37</v>
      </c>
      <c r="B69" s="14" t="s">
        <v>213</v>
      </c>
      <c r="C69" s="14">
        <v>15</v>
      </c>
      <c r="D69" s="14" t="s">
        <v>217</v>
      </c>
      <c r="E69" s="14">
        <v>12</v>
      </c>
      <c r="F69" s="4" t="str">
        <f>VLOOKUP(A69,Q2_62!$A$8:$C$398,3,FALSE)</f>
        <v>*1) อัตราเสียชีวิตของผู้ป่วยวิกฤติฉุกเฉิน (triagel level 1) ภายใน 24 ชม. ใน รพ. A, S, M1</v>
      </c>
    </row>
    <row r="70" spans="1:6" x14ac:dyDescent="0.2">
      <c r="A70" s="13" t="s">
        <v>308</v>
      </c>
      <c r="B70" s="14" t="s">
        <v>213</v>
      </c>
      <c r="C70" s="14">
        <v>60</v>
      </c>
      <c r="D70" s="14">
        <v>70</v>
      </c>
      <c r="E70" s="14">
        <v>80</v>
      </c>
      <c r="F70" s="4" t="str">
        <f>VLOOKUP(A70,Q2_62!$A$8:$C$398,3,FALSE)</f>
        <v>1.1 อัตราของผู้ป่วย trauma triage level 1 และมีข้อบ่งชี้ในการผ่าตัด ใน รพ. ระดับ A, S, M1 สามารถเข้าห้องผ่าตัดได้ภายใน 60 นาที ไม่ต่ำกว่าร้อยละ 80</v>
      </c>
    </row>
    <row r="71" spans="1:6" x14ac:dyDescent="0.2">
      <c r="A71" s="13" t="s">
        <v>309</v>
      </c>
      <c r="B71" s="14" t="s">
        <v>217</v>
      </c>
      <c r="C71" s="14" t="s">
        <v>217</v>
      </c>
      <c r="D71" s="14" t="s">
        <v>217</v>
      </c>
      <c r="E71" s="14">
        <v>60</v>
      </c>
      <c r="F71" s="4" t="str">
        <f>VLOOKUP(A71,Q2_62!$A$8:$C$398,3,FALSE)</f>
        <v>1.2 อัตราของผู้ป่วย triage level 1, 2 อยู่ในห้องฉุกเฉิน &lt;2 ชม. ใน รพ. ระดับ A, S, M1 ไม่ต่ำกว่าร้อยละ 60</v>
      </c>
    </row>
    <row r="72" spans="1:6" x14ac:dyDescent="0.2">
      <c r="A72" s="13" t="s">
        <v>310</v>
      </c>
      <c r="B72" s="14" t="s">
        <v>213</v>
      </c>
      <c r="C72" s="14">
        <v>100</v>
      </c>
      <c r="D72" s="14" t="s">
        <v>217</v>
      </c>
      <c r="E72" s="14">
        <v>100</v>
      </c>
      <c r="F72" s="4" t="str">
        <f>VLOOKUP(A72,Q2_62!$A$8:$C$398,3,FALSE)</f>
        <v>2.1 อัตราตายของผู้ป่วย PS score &gt;0.75 ใน รพ. ทุกระดับ และได้รับการทำ root cause analysis ไม่ต่ำกว่าร้อยละ 100</v>
      </c>
    </row>
    <row r="73" spans="1:6" x14ac:dyDescent="0.2">
      <c r="A73" s="13" t="s">
        <v>311</v>
      </c>
      <c r="B73" s="14">
        <v>45</v>
      </c>
      <c r="C73" s="14">
        <v>45</v>
      </c>
      <c r="D73" s="14">
        <v>45</v>
      </c>
      <c r="E73" s="14">
        <v>45</v>
      </c>
      <c r="F73" s="4" t="str">
        <f>VLOOKUP(A73,Q2_62!$A$8:$C$398,3,FALSE)</f>
        <v>2.2 อัตราตายผู้ป่วยบาดเจ็บรุนแรงต่อสมอง (mortality rate of severe traumatic brain injury) (รหัส ICD S 06.1 – S 06.9)</v>
      </c>
    </row>
    <row r="74" spans="1:6" x14ac:dyDescent="0.2">
      <c r="A74" s="13" t="s">
        <v>312</v>
      </c>
      <c r="B74" s="14" t="s">
        <v>217</v>
      </c>
      <c r="C74" s="14" t="s">
        <v>217</v>
      </c>
      <c r="D74" s="14" t="s">
        <v>217</v>
      </c>
      <c r="E74" s="14">
        <v>80</v>
      </c>
      <c r="F74" s="4" t="str">
        <f>VLOOKUP(A74,Q2_62!$A$8:$C$398,3,FALSE)</f>
        <v>3.1 อัตราของ TEA unit ใน รพ. ระดับ A, S, M1 ที่ผ่านเกณฑ์ประเมินคุณภาพ ไม่ต่ำกว่าร้อยละ 80</v>
      </c>
    </row>
    <row r="75" spans="1:6" x14ac:dyDescent="0.2">
      <c r="A75" s="13" t="s">
        <v>313</v>
      </c>
      <c r="B75" s="14" t="s">
        <v>217</v>
      </c>
      <c r="C75" s="14" t="s">
        <v>217</v>
      </c>
      <c r="D75" s="14" t="s">
        <v>217</v>
      </c>
      <c r="E75" s="14">
        <v>80</v>
      </c>
      <c r="F75" s="4" t="str">
        <f>VLOOKUP(A75,Q2_62!$A$8:$C$398,3,FALSE)</f>
        <v>3.2 อัตราของ รพ. ระดับ F2 ขึ้นไปที่ผ่านเกณฑ์ประเมิน ECS คุณภาพ ไม่ต่ำกว่าร้อยละ 80</v>
      </c>
    </row>
    <row r="76" spans="1:6" x14ac:dyDescent="0.2">
      <c r="A76" s="7">
        <v>38</v>
      </c>
      <c r="B76" s="1">
        <v>22</v>
      </c>
      <c r="C76" s="1">
        <v>22</v>
      </c>
      <c r="D76" s="1">
        <v>22</v>
      </c>
      <c r="E76" s="1">
        <v>22</v>
      </c>
      <c r="F76" s="4" t="str">
        <f>VLOOKUP(A76,Q2_62!$A$8:$C$398,3,FALSE)</f>
        <v>2) ร้อยละของประชากรเข้าถึงบริการการแพทย์ฉุกเฉิน</v>
      </c>
    </row>
    <row r="77" spans="1:6" x14ac:dyDescent="0.2">
      <c r="A77" s="7">
        <v>39</v>
      </c>
      <c r="B77" s="1" t="s">
        <v>213</v>
      </c>
      <c r="C77" s="1">
        <v>40</v>
      </c>
      <c r="D77" s="1">
        <v>70</v>
      </c>
      <c r="E77" s="1">
        <v>100</v>
      </c>
      <c r="F77" s="4" t="str">
        <f>VLOOKUP(A77,Q2_62!$A$8:$C$398,3,FALSE)</f>
        <v>1) ร้อยละของจังหวัดที่มีระบบจัดการปัจจัยเสี่ยงจากสิ่งแวดล้อมและสุขภาพอย่างบูรณาการมีประสิทธิภาพและยั่งยืน</v>
      </c>
    </row>
    <row r="78" spans="1:6" x14ac:dyDescent="0.2">
      <c r="A78" s="7">
        <v>40</v>
      </c>
      <c r="B78" s="1">
        <v>80</v>
      </c>
      <c r="C78" s="1">
        <v>80</v>
      </c>
      <c r="D78" s="1">
        <v>80</v>
      </c>
      <c r="E78" s="1">
        <v>80</v>
      </c>
      <c r="F78" s="4" t="str">
        <f>VLOOKUP(A78,Q2_62!$A$8:$C$398,3,FALSE)</f>
        <v>1) ระดับความสำเร็จของการพัฒนาเมืองสมุนไพร (เฉพาะจังหวัดนครปฐม)</v>
      </c>
    </row>
    <row r="79" spans="1:6" x14ac:dyDescent="0.2">
      <c r="A79" s="7">
        <v>41</v>
      </c>
      <c r="B79" s="1" t="s">
        <v>213</v>
      </c>
      <c r="C79" s="1" t="s">
        <v>329</v>
      </c>
      <c r="D79" s="1" t="s">
        <v>330</v>
      </c>
      <c r="E79" s="1" t="s">
        <v>330</v>
      </c>
      <c r="F79" s="4" t="str">
        <f>VLOOKUP(A79,Q2_62!$A$8:$C$398,3,FALSE)</f>
        <v>1) ระดับความสำเร็จของเขตสุขภาพที่มีการบริหารจัดการระบบการผลิตและพัฒนากำลังคนได้ตามเกณฑ์เป้าหมาย (เป้าหมายระดับเขตสุขภาพ)</v>
      </c>
    </row>
    <row r="80" spans="1:6" x14ac:dyDescent="0.2">
      <c r="A80" s="7">
        <v>42</v>
      </c>
      <c r="B80" s="1" t="s">
        <v>331</v>
      </c>
      <c r="C80" s="1" t="s">
        <v>332</v>
      </c>
      <c r="D80" s="1" t="s">
        <v>333</v>
      </c>
      <c r="E80" s="1">
        <v>70</v>
      </c>
      <c r="F80" s="4" t="str">
        <f>VLOOKUP(A80,Q2_62!$A$8:$C$398,3,FALSE)</f>
        <v>2) เขตสุขภาพที่มีการบริหารจัดการกำลังคนที่มีประสิทธิภาพ (เป้าหมายระดับเขตสุขภาพ)</v>
      </c>
    </row>
    <row r="81" spans="1:8" x14ac:dyDescent="0.2">
      <c r="A81" s="7">
        <v>43</v>
      </c>
      <c r="B81" s="1">
        <v>70</v>
      </c>
      <c r="C81" s="1">
        <v>70</v>
      </c>
      <c r="D81" s="1">
        <v>70</v>
      </c>
      <c r="E81" s="1">
        <v>70</v>
      </c>
      <c r="F81" s="4" t="str">
        <f>VLOOKUP(A81,Q2_62!$A$8:$C$398,3,FALSE)</f>
        <v>3) จำนวนหน่วยงานที่เป็นองค์กรแห่งความสุข (Happy Organization)</v>
      </c>
    </row>
    <row r="82" spans="1:8" x14ac:dyDescent="0.2">
      <c r="A82" s="7">
        <v>43.1</v>
      </c>
      <c r="B82" s="1">
        <v>70</v>
      </c>
      <c r="C82" s="1">
        <v>70</v>
      </c>
      <c r="D82" s="1">
        <v>70</v>
      </c>
      <c r="E82" s="1">
        <v>70</v>
      </c>
      <c r="F82" s="4" t="str">
        <f>VLOOKUP(A82,Q2_62!$A$8:$C$398,3,FALSE)</f>
        <v>3.1 การตอบแบบประเมิน Happinometer ใช้ข้อมูลจากระบบประเมินความสุขบุคลากร (Happinometer)</v>
      </c>
    </row>
    <row r="83" spans="1:8" x14ac:dyDescent="0.2">
      <c r="A83" s="7">
        <v>43.2</v>
      </c>
      <c r="B83" s="1">
        <v>70</v>
      </c>
      <c r="C83" s="1">
        <v>70</v>
      </c>
      <c r="D83" s="1">
        <v>70</v>
      </c>
      <c r="E83" s="1">
        <v>70</v>
      </c>
      <c r="F83" s="4" t="str">
        <f>VLOOKUP(A83,Q2_62!$A$8:$C$398,3,FALSE)</f>
        <v>3.2 การตอบแบบประเมิน HPI ใช้ข้อมูลจากระบบประเมินสุขภาวะองค์กร (HPI)</v>
      </c>
    </row>
    <row r="84" spans="1:8" x14ac:dyDescent="0.2">
      <c r="A84" s="7">
        <v>44</v>
      </c>
      <c r="B84" s="1" t="s">
        <v>343</v>
      </c>
      <c r="C84" s="1">
        <v>80</v>
      </c>
      <c r="D84" s="1">
        <v>85</v>
      </c>
      <c r="E84" s="1">
        <v>90</v>
      </c>
      <c r="F84" s="4" t="str">
        <f>VLOOKUP(A84,Q2_62!$A$8:$C$398,3,FALSE)</f>
        <v>1) ร้อยละของหน่วยงานในสังกัด กสธ. ผ่านเกณฑ์การประเมิน ITA</v>
      </c>
      <c r="G84" s="3" t="s">
        <v>60</v>
      </c>
      <c r="H84" s="3" t="s">
        <v>134</v>
      </c>
    </row>
    <row r="85" spans="1:8" x14ac:dyDescent="0.2">
      <c r="A85" s="7">
        <v>45.1</v>
      </c>
      <c r="B85" s="1" t="s">
        <v>217</v>
      </c>
      <c r="C85" s="1" t="s">
        <v>217</v>
      </c>
      <c r="D85" s="1" t="s">
        <v>217</v>
      </c>
      <c r="E85" s="1">
        <v>70</v>
      </c>
      <c r="F85" s="4" t="str">
        <f>VLOOKUP(A85,Q2_62!$A$8:$C$398,3,FALSE)</f>
        <v xml:space="preserve">1.1 สสจ. ดำเนินการผ่านเกณฑ์ที่กำหนด ระดับ 5  </v>
      </c>
      <c r="G85" s="3" t="s">
        <v>60</v>
      </c>
    </row>
    <row r="86" spans="1:8" x14ac:dyDescent="0.2">
      <c r="A86" s="7">
        <v>45.2</v>
      </c>
      <c r="B86" s="1" t="s">
        <v>217</v>
      </c>
      <c r="C86" s="1" t="s">
        <v>217</v>
      </c>
      <c r="D86" s="1" t="s">
        <v>217</v>
      </c>
      <c r="E86" s="1">
        <v>40</v>
      </c>
      <c r="F86" s="4" t="str">
        <f>VLOOKUP(A86,Q2_62!$A$8:$C$398,3,FALSE)</f>
        <v xml:space="preserve">1.2 สสอ. ดำเนินการผ่านเกณฑ์ที่กำหนด ระดับ 5  </v>
      </c>
    </row>
    <row r="87" spans="1:8" x14ac:dyDescent="0.2">
      <c r="A87" s="7">
        <v>46.1</v>
      </c>
      <c r="B87" s="1">
        <v>97</v>
      </c>
      <c r="C87" s="1">
        <v>98</v>
      </c>
      <c r="D87" s="1">
        <v>99</v>
      </c>
      <c r="E87" s="1">
        <v>100</v>
      </c>
      <c r="F87" s="4" t="str">
        <f>VLOOKUP(A87,Q2_62!$A$8:$C$398,3,FALSE)</f>
        <v xml:space="preserve"> 1) รพ. ศูนย์,  รพ. ทั่วไป, รพ. สังกัดกรมการแพทย์, กรมควบคุมโรค และกรมสุขภาพจิต</v>
      </c>
    </row>
    <row r="88" spans="1:8" x14ac:dyDescent="0.2">
      <c r="A88" s="7">
        <v>46.2</v>
      </c>
      <c r="B88" s="1">
        <v>87</v>
      </c>
      <c r="C88" s="1">
        <v>88</v>
      </c>
      <c r="D88" s="1">
        <v>89</v>
      </c>
      <c r="E88" s="1">
        <v>90</v>
      </c>
      <c r="F88" s="4" t="str">
        <f>VLOOKUP(A88,Q2_62!$A$8:$C$398,3,FALSE)</f>
        <v xml:space="preserve"> 2) รพ. ชุมชน</v>
      </c>
    </row>
    <row r="89" spans="1:8" x14ac:dyDescent="0.2">
      <c r="A89" s="7">
        <v>47.1</v>
      </c>
      <c r="B89" s="1" t="s">
        <v>217</v>
      </c>
      <c r="C89" s="1" t="s">
        <v>217</v>
      </c>
      <c r="D89" s="1" t="s">
        <v>217</v>
      </c>
      <c r="E89" s="1">
        <v>100</v>
      </c>
      <c r="F89" s="4" t="str">
        <f>VLOOKUP(A89,Q2_62!$A$8:$C$398,3,FALSE)</f>
        <v>3.1 รพ.สต. ที่ผ่านเกณฑ์การพัฒนาคุณภาพ รพ.สต. ติดดาว ระดับ 3 ดาว</v>
      </c>
    </row>
    <row r="90" spans="1:8" x14ac:dyDescent="0.2">
      <c r="A90" s="7">
        <v>47.2</v>
      </c>
      <c r="B90" s="1" t="s">
        <v>217</v>
      </c>
      <c r="C90" s="1" t="s">
        <v>217</v>
      </c>
      <c r="D90" s="1" t="s">
        <v>217</v>
      </c>
      <c r="E90" s="1">
        <v>60</v>
      </c>
      <c r="F90" s="4" t="str">
        <f>VLOOKUP(A90,Q2_62!$A$8:$C$398,3,FALSE)</f>
        <v>3.2 รพ.สต. ที่ผ่านเกณฑ์การพัฒนาคุณภาพ รพ.สต. ติดดาว ระดับ 5 ดาว (สะสม)</v>
      </c>
    </row>
    <row r="91" spans="1:8" x14ac:dyDescent="0.2">
      <c r="A91" s="7">
        <v>48</v>
      </c>
      <c r="B91" s="1" t="s">
        <v>213</v>
      </c>
      <c r="C91" s="1">
        <v>30</v>
      </c>
      <c r="D91" s="1" t="s">
        <v>217</v>
      </c>
      <c r="E91" s="1">
        <v>30</v>
      </c>
      <c r="F91" s="4" t="str">
        <f>VLOOKUP(A91,Q2_62!$A$8:$C$398,3,FALSE)</f>
        <v>1) ร้อยละของจังหวัดที่ผ่านเกณฑ์คุณภาพข้อมูล (ไม่น้อยกว่า 30% ของจังหวัดในเขต)</v>
      </c>
    </row>
    <row r="92" spans="1:8" x14ac:dyDescent="0.2">
      <c r="A92" s="7">
        <v>48.1</v>
      </c>
      <c r="B92" s="1" t="s">
        <v>213</v>
      </c>
      <c r="C92" s="1">
        <v>25</v>
      </c>
      <c r="D92" s="1" t="s">
        <v>217</v>
      </c>
      <c r="E92" s="1">
        <v>25</v>
      </c>
      <c r="F92" s="4" t="str">
        <f>VLOOKUP(A92,Q2_62!$A$8:$C$398,3,FALSE)</f>
        <v>1.1 ข้อมูลการตายที่ไม่ทราบสาเหตุ ไม่เกินร้อยละ 25 ของการตายทั้งหมด (A/B) x 100</v>
      </c>
    </row>
    <row r="93" spans="1:8" x14ac:dyDescent="0.2">
      <c r="A93" s="7">
        <v>49</v>
      </c>
      <c r="B93" s="1" t="s">
        <v>213</v>
      </c>
      <c r="C93" s="1">
        <v>50</v>
      </c>
      <c r="D93" s="1">
        <v>75</v>
      </c>
      <c r="E93" s="1">
        <v>100</v>
      </c>
      <c r="F93" s="4" t="str">
        <f>VLOOKUP(A93,Q2_62!$A$8:$C$398,3,FALSE)</f>
        <v xml:space="preserve">*1) เขตสุขภาพมีการดำเนินงาน Digital Transformation เพื่อก้าวสู่การเป็น Smart Hospital </v>
      </c>
    </row>
    <row r="94" spans="1:8" x14ac:dyDescent="0.2">
      <c r="A94" s="7">
        <v>49.1</v>
      </c>
      <c r="B94" s="1">
        <v>1</v>
      </c>
      <c r="C94" s="1">
        <v>1</v>
      </c>
      <c r="D94" s="1">
        <v>1</v>
      </c>
      <c r="E94" s="1">
        <v>1</v>
      </c>
      <c r="F94" s="4" t="str">
        <f>VLOOKUP(A94,Q2_62!$A$8:$C$398,3,FALSE)</f>
        <v>1.1 จำนวน รพศ./ รพท. ที่พัฒนาฯ ผ่านเกณฑ์ระดับ 2 ขึ้นไป (จังหวัดละ 1 รพ.)</v>
      </c>
    </row>
    <row r="95" spans="1:8" x14ac:dyDescent="0.2">
      <c r="A95" s="7">
        <v>49.2</v>
      </c>
      <c r="B95" s="1">
        <v>50</v>
      </c>
      <c r="C95" s="1">
        <v>50</v>
      </c>
      <c r="D95" s="1">
        <v>50</v>
      </c>
      <c r="E95" s="1">
        <v>50</v>
      </c>
      <c r="F95" s="4" t="str">
        <f>VLOOKUP(A95,Q2_62!$A$8:$C$398,3,FALSE)</f>
        <v>1.2 ร้อยละของ รพช. ที่พัฒนาฯ ผ่านเกณฑ์ระดับ 2 ขึ้นไป</v>
      </c>
    </row>
    <row r="96" spans="1:8" x14ac:dyDescent="0.2">
      <c r="A96" s="7">
        <v>49.3</v>
      </c>
      <c r="B96" s="1">
        <v>50</v>
      </c>
      <c r="C96" s="1">
        <v>50</v>
      </c>
      <c r="D96" s="1">
        <v>50</v>
      </c>
      <c r="E96" s="1">
        <v>50</v>
      </c>
      <c r="F96" s="4" t="str">
        <f>VLOOKUP(A96,Q2_62!$A$8:$C$398,3,FALSE)</f>
        <v>1.3 ร้อยละของ รพ.สังกัดกรมวิชาการ ที่พัฒนาฯ ผ่านเกณฑ์ระดับ 2 ขึ้นไป</v>
      </c>
    </row>
    <row r="97" spans="1:6" x14ac:dyDescent="0.2">
      <c r="A97" s="7">
        <v>50</v>
      </c>
      <c r="B97" s="1" t="s">
        <v>463</v>
      </c>
      <c r="C97" s="1" t="s">
        <v>463</v>
      </c>
      <c r="D97" s="1">
        <v>50</v>
      </c>
      <c r="E97" s="1">
        <v>100</v>
      </c>
      <c r="F97" s="4" t="str">
        <f>VLOOKUP(A97,Q2_62!$A$8:$C$398,3,FALSE)</f>
        <v>2) มีการใช้ Application สำหรับ PCC ใน PCC ทุกแห่ง(ที่ขึ้นทะเบียน)</v>
      </c>
    </row>
    <row r="98" spans="1:6" x14ac:dyDescent="0.2">
      <c r="A98" s="7">
        <v>51</v>
      </c>
      <c r="B98" s="1" t="s">
        <v>33</v>
      </c>
      <c r="C98" s="1" t="s">
        <v>33</v>
      </c>
      <c r="D98" s="1" t="s">
        <v>33</v>
      </c>
      <c r="E98" s="1" t="s">
        <v>33</v>
      </c>
      <c r="F98" s="4" t="str">
        <f>VLOOKUP(A98,Q2_62!$A$8:$C$398,3,FALSE)</f>
        <v>1) ความแตกต่างอัตราการใช้สิทธิ(compliance rate) เมื่อไปใช้บริการ IP ของผู้มีสิทธิใน 3 ระบบ</v>
      </c>
    </row>
    <row r="99" spans="1:6" x14ac:dyDescent="0.2">
      <c r="A99" s="7">
        <v>52</v>
      </c>
      <c r="B99" s="1" t="s">
        <v>33</v>
      </c>
      <c r="C99" s="1" t="s">
        <v>33</v>
      </c>
      <c r="D99" s="1" t="s">
        <v>33</v>
      </c>
      <c r="E99" s="1" t="s">
        <v>33</v>
      </c>
      <c r="F99" s="4" t="str">
        <f>VLOOKUP(A99,Q2_62!$A$8:$C$398,3,FALSE)</f>
        <v>2) ระดับความสำเร็จของการจัดทำสิทธิประโยชน์กลางผู้ป่วยใน ของระบบหลักประกันสุขภาพ 3 ระบบ</v>
      </c>
    </row>
    <row r="100" spans="1:6" x14ac:dyDescent="0.2">
      <c r="A100" s="7">
        <v>53</v>
      </c>
      <c r="B100" s="1">
        <v>4</v>
      </c>
      <c r="C100" s="1">
        <v>4</v>
      </c>
      <c r="D100" s="1">
        <v>4</v>
      </c>
      <c r="E100" s="1">
        <v>4</v>
      </c>
      <c r="F100" s="4" t="str">
        <f>VLOOKUP(A100,Q2_62!$A$8:$C$398,3,FALSE)</f>
        <v>1) ร้อยละของหน่วยบริการที่ประสบภาวะวิกฤติทางการเงิน</v>
      </c>
    </row>
    <row r="101" spans="1:6" x14ac:dyDescent="0.2">
      <c r="A101" s="7">
        <v>54</v>
      </c>
      <c r="B101" s="1">
        <v>8</v>
      </c>
      <c r="C101" s="1">
        <v>8</v>
      </c>
      <c r="D101" s="1">
        <v>8</v>
      </c>
      <c r="E101" s="1">
        <v>8</v>
      </c>
      <c r="F101" s="4" t="str">
        <f>VLOOKUP(A101,Q2_62!$A$8:$C$398,3,FALSE)</f>
        <v>1) จำนวนนวัตกรรม หรือเทคโนโลยีสุขภาพที่คิดค้นใหม่ หรือที่พัฒนาต่อยอด</v>
      </c>
    </row>
    <row r="102" spans="1:6" x14ac:dyDescent="0.2">
      <c r="A102" s="7">
        <v>55</v>
      </c>
      <c r="B102" s="1">
        <v>80</v>
      </c>
      <c r="C102" s="1">
        <v>80</v>
      </c>
      <c r="D102" s="1">
        <v>80</v>
      </c>
      <c r="E102" s="1">
        <v>80</v>
      </c>
      <c r="F102" s="4" t="str">
        <f>VLOOKUP(A102,Q2_62!$A$8:$C$398,3,FALSE)</f>
        <v>1) ร้อยละของกฎหมายที่ควรปรับปรุงได้รับการแก้ไขและมีการบังคับใช้</v>
      </c>
    </row>
    <row r="103" spans="1:6" ht="12" thickBot="1" x14ac:dyDescent="0.25">
      <c r="A103" s="8" t="s">
        <v>41</v>
      </c>
      <c r="B103" s="2" t="s">
        <v>41</v>
      </c>
      <c r="C103" s="2" t="s">
        <v>41</v>
      </c>
      <c r="D103" s="2" t="s">
        <v>41</v>
      </c>
      <c r="E103" s="5" t="s">
        <v>41</v>
      </c>
    </row>
    <row r="104" spans="1:6" x14ac:dyDescent="0.2"/>
  </sheetData>
  <sheetProtection algorithmName="SHA-512" hashValue="G6FY3Yo5yQRDcfeUQ0oZsvrzbxgp7Ib9sUNy4YbGl6QsZvkVdH9nET3qJh5omrVQvhvS48nm1POHJV9/Jh5Q6A==" saltValue="Gp/YkUmK+XyWvPvRk+Y2XA==" spinCount="100000" sheet="1" objects="1" scenarios="1" formatCells="0" formatColumns="0" insertColumns="0" autoFilter="0"/>
  <conditionalFormatting sqref="B1:E102">
    <cfRule type="cellIs" dxfId="1" priority="1" operator="equal">
      <formula>"Q4"</formula>
    </cfRule>
    <cfRule type="cellIs" dxfId="0" priority="2" operator="equal">
      <formula>"Q2"</formula>
    </cfRule>
  </conditionalFormatting>
  <pageMargins left="0.7" right="0.7" top="0.36" bottom="0.57999999999999996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8</vt:i4>
      </vt:variant>
    </vt:vector>
  </HeadingPairs>
  <TitlesOfParts>
    <vt:vector size="11" baseType="lpstr">
      <vt:lpstr>Q2_62</vt:lpstr>
      <vt:lpstr>Gph</vt:lpstr>
      <vt:lpstr>Target</vt:lpstr>
      <vt:lpstr>namelist</vt:lpstr>
      <vt:lpstr>Gph!Print_Area</vt:lpstr>
      <vt:lpstr>Q2_62!Print_Area</vt:lpstr>
      <vt:lpstr>Q2_62!Print_Titles</vt:lpstr>
      <vt:lpstr>tar2mth</vt:lpstr>
      <vt:lpstr>target_tbl</vt:lpstr>
      <vt:lpstr>target_vlup</vt:lpstr>
      <vt:lpstr>trimas</vt:lpstr>
    </vt:vector>
  </TitlesOfParts>
  <Company>Region 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แบบเก็บ PA-KPI_ปีงบประมาณ_2562</dc:title>
  <dc:subject>เขตสุขภาพที่ 5</dc:subject>
  <dc:creator>นายเศกสันต์ ชานมณีรัตน์</dc:creator>
  <cp:keywords>อั๋น</cp:keywords>
  <cp:lastModifiedBy>_Acer 01</cp:lastModifiedBy>
  <cp:revision>1</cp:revision>
  <cp:lastPrinted>2019-03-05T05:23:15Z</cp:lastPrinted>
  <dcterms:created xsi:type="dcterms:W3CDTF">2016-09-10T03:12:07Z</dcterms:created>
  <dcterms:modified xsi:type="dcterms:W3CDTF">2019-04-10T11:00:12Z</dcterms:modified>
  <cp:category>Evaluations</cp:category>
  <cp:version>03 Jan 2019</cp:version>
</cp:coreProperties>
</file>